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tabRatio="164" firstSheet="2" activeTab="2"/>
  </bookViews>
  <sheets>
    <sheet name="wt bal" sheetId="1" r:id="rId1"/>
    <sheet name="F35" sheetId="2" r:id="rId2"/>
    <sheet name="912iS" sheetId="3" r:id="rId3"/>
    <sheet name="Long Wing" sheetId="4" r:id="rId4"/>
  </sheets>
  <definedNames/>
  <calcPr fullCalcOnLoad="1"/>
</workbook>
</file>

<file path=xl/sharedStrings.xml><?xml version="1.0" encoding="utf-8"?>
<sst xmlns="http://schemas.openxmlformats.org/spreadsheetml/2006/main" count="318" uniqueCount="129">
  <si>
    <t>Weight and Balance Calculator</t>
  </si>
  <si>
    <t>BRISTELL S-LSA</t>
  </si>
  <si>
    <t>Item</t>
  </si>
  <si>
    <t>Weight (lb)</t>
  </si>
  <si>
    <t>Arm (in)</t>
  </si>
  <si>
    <t>Moment</t>
  </si>
  <si>
    <t>Empty A/C</t>
  </si>
  <si>
    <t>Pilot</t>
  </si>
  <si>
    <t>Passenger</t>
  </si>
  <si>
    <t>Luggage–Fuse.</t>
  </si>
  <si>
    <t>Luggage–Wing</t>
  </si>
  <si>
    <t>Fuel - gallons</t>
  </si>
  <si>
    <t>TOTAL:</t>
  </si>
  <si>
    <t>Max. TO weight:</t>
  </si>
  <si>
    <t xml:space="preserve">CG = </t>
  </si>
  <si>
    <t>Allowed range:</t>
  </si>
  <si>
    <t>25 - 35%</t>
  </si>
  <si>
    <t>13.3 - 18.6</t>
  </si>
  <si>
    <t>Mean Aerodynamic Chord is 53.11 inches</t>
  </si>
  <si>
    <t xml:space="preserve">CG = (Tot. Mom./Tot. Wt.) X (100/MAC)% </t>
  </si>
  <si>
    <t>Fuel in lbs = fuel in gal x 6</t>
  </si>
  <si>
    <t>FOR ESTIMATING PURPOSES ONLY</t>
  </si>
  <si>
    <t>CONSULT POH FOR ACTUAL W&amp;B</t>
  </si>
  <si>
    <t>CRUISE CHART</t>
  </si>
  <si>
    <t xml:space="preserve">Altitude </t>
  </si>
  <si>
    <t>RPM</t>
  </si>
  <si>
    <t>KIAS</t>
  </si>
  <si>
    <t>TAS</t>
  </si>
  <si>
    <t>FUEL</t>
  </si>
  <si>
    <t>GPH</t>
  </si>
  <si>
    <t>Endurance</t>
  </si>
  <si>
    <t>Range</t>
  </si>
  <si>
    <t>lbs</t>
  </si>
  <si>
    <t xml:space="preserve">Gross </t>
  </si>
  <si>
    <t xml:space="preserve"> </t>
  </si>
  <si>
    <t>Empty</t>
  </si>
  <si>
    <t>Useful Load</t>
  </si>
  <si>
    <t>People</t>
  </si>
  <si>
    <t>Fuel</t>
  </si>
  <si>
    <t>per gl</t>
  </si>
  <si>
    <t>gal</t>
  </si>
  <si>
    <t>Hours</t>
  </si>
  <si>
    <t>km</t>
  </si>
  <si>
    <t>% Power</t>
  </si>
  <si>
    <t>OAT</t>
  </si>
  <si>
    <t>70 F</t>
  </si>
  <si>
    <t>Crew</t>
  </si>
  <si>
    <t>Full tanks</t>
  </si>
  <si>
    <t>Luggage</t>
  </si>
  <si>
    <t>Wings</t>
  </si>
  <si>
    <t>Cabin</t>
  </si>
  <si>
    <t>Vs1</t>
  </si>
  <si>
    <t>Vso</t>
  </si>
  <si>
    <t>Ma</t>
  </si>
  <si>
    <t>Vne</t>
  </si>
  <si>
    <t>kts</t>
  </si>
  <si>
    <t>Vx</t>
  </si>
  <si>
    <t>Vy</t>
  </si>
  <si>
    <t>Bristell F35</t>
  </si>
  <si>
    <t xml:space="preserve"> 27' wing, Flush Riveted Wing,  Rotax 915 Turbo, </t>
  </si>
  <si>
    <t>NO FUEL RESERVES CONSIDERED</t>
  </si>
  <si>
    <t>Ground Adjustable electric prop-coarse</t>
  </si>
  <si>
    <t xml:space="preserve"> 30' wing-Rotax 100 HP ULS</t>
  </si>
  <si>
    <t>70F</t>
  </si>
  <si>
    <t>Climb</t>
  </si>
  <si>
    <t>FPM</t>
  </si>
  <si>
    <t>27' Flush Riveted Wing, Rotax 915-Turbo 115 HP</t>
  </si>
  <si>
    <t>Sea Level</t>
  </si>
  <si>
    <t>Best Glide Speed</t>
  </si>
  <si>
    <t>10 Degrees Flap</t>
  </si>
  <si>
    <t>NM</t>
  </si>
  <si>
    <t>FUEL CHART-INCHES AT TANK SIDE</t>
  </si>
  <si>
    <t>Where vertical side meets horizontal bottom</t>
  </si>
  <si>
    <t>ON GROUND</t>
  </si>
  <si>
    <t>IN FLIGHT</t>
  </si>
  <si>
    <t>Takeoff</t>
  </si>
  <si>
    <t>Land</t>
  </si>
  <si>
    <t>Taxi</t>
  </si>
  <si>
    <t>Return to Land</t>
  </si>
  <si>
    <t>Stop</t>
  </si>
  <si>
    <t>Give Way</t>
  </si>
  <si>
    <t>Clear Runway</t>
  </si>
  <si>
    <t>Do Not Land</t>
  </si>
  <si>
    <t>Return to Ramp</t>
  </si>
  <si>
    <t>10 gl.</t>
  </si>
  <si>
    <t xml:space="preserve"> 5 gl.</t>
  </si>
  <si>
    <t xml:space="preserve"> 6 gl.</t>
  </si>
  <si>
    <t xml:space="preserve"> 7 gl.</t>
  </si>
  <si>
    <t xml:space="preserve"> 8 gl.</t>
  </si>
  <si>
    <t xml:space="preserve"> 9 gl.</t>
  </si>
  <si>
    <t>Half way up the tank</t>
  </si>
  <si>
    <t>12 gl.</t>
  </si>
  <si>
    <t>13 gl.</t>
  </si>
  <si>
    <t>14 gl.</t>
  </si>
  <si>
    <t>15 gl.</t>
  </si>
  <si>
    <t>0 in.</t>
  </si>
  <si>
    <t>0.5 in.</t>
  </si>
  <si>
    <t>1.5 in.</t>
  </si>
  <si>
    <t>1.0 in.</t>
  </si>
  <si>
    <t>2.0 in.</t>
  </si>
  <si>
    <t>3.0 in.</t>
  </si>
  <si>
    <t>4.0 in.</t>
  </si>
  <si>
    <t>4.75 in.</t>
  </si>
  <si>
    <t>5.0 in.</t>
  </si>
  <si>
    <t>5.75 in.</t>
  </si>
  <si>
    <t>Light Signals</t>
  </si>
  <si>
    <t>Signals</t>
  </si>
  <si>
    <t>Steady</t>
  </si>
  <si>
    <t>Green</t>
  </si>
  <si>
    <t>Flashing</t>
  </si>
  <si>
    <t>Red</t>
  </si>
  <si>
    <t>White</t>
  </si>
  <si>
    <t>na</t>
  </si>
  <si>
    <t>Best Angle</t>
  </si>
  <si>
    <t>Best Rate</t>
  </si>
  <si>
    <t xml:space="preserve">   Climb</t>
  </si>
  <si>
    <t>GL</t>
  </si>
  <si>
    <t>hrs</t>
  </si>
  <si>
    <t>gl</t>
  </si>
  <si>
    <t>Take off</t>
  </si>
  <si>
    <t>weight</t>
  </si>
  <si>
    <t xml:space="preserve"> 27' wing-Rotax 915iS Turbo</t>
  </si>
  <si>
    <t>KTAS</t>
  </si>
  <si>
    <t>DUC PROP STATIC 4850 RPM 4 BLADE</t>
  </si>
  <si>
    <t>NO FUEL RESERVES LONG RANGE TANKS</t>
  </si>
  <si>
    <t>SIGNALS</t>
  </si>
  <si>
    <t>MIN</t>
  </si>
  <si>
    <t>NA</t>
  </si>
  <si>
    <t>RES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</si>
</sst>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0"/>
      <name val="Calibri"/>
      <family val="2"/>
    </font>
    <font>
      <b/>
      <sz val="12"/>
      <color indexed="10"/>
      <name val="Calibri"/>
      <family val="2"/>
    </font>
    <font>
      <b/>
      <sz val="16"/>
      <color indexed="50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92D050"/>
      <name val="Calibri"/>
      <family val="2"/>
    </font>
    <font>
      <b/>
      <sz val="12"/>
      <color rgb="FFFF0000"/>
      <name val="Calibri"/>
      <family val="2"/>
    </font>
    <font>
      <b/>
      <sz val="16"/>
      <color rgb="FF92D050"/>
      <name val="Calibri"/>
      <family val="2"/>
    </font>
    <font>
      <b/>
      <sz val="16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/>
    </xf>
    <xf numFmtId="0" fontId="0" fillId="33" borderId="0" xfId="0" applyFont="1" applyFill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164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35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9" fontId="7" fillId="0" borderId="13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9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 horizontal="left"/>
    </xf>
    <xf numFmtId="0" fontId="5" fillId="6" borderId="0" xfId="0" applyFont="1" applyFill="1" applyAlignment="1">
      <alignment/>
    </xf>
    <xf numFmtId="0" fontId="7" fillId="7" borderId="18" xfId="0" applyFont="1" applyFill="1" applyBorder="1" applyAlignment="1">
      <alignment/>
    </xf>
    <xf numFmtId="0" fontId="7" fillId="7" borderId="19" xfId="0" applyFont="1" applyFill="1" applyBorder="1" applyAlignment="1">
      <alignment/>
    </xf>
    <xf numFmtId="0" fontId="7" fillId="7" borderId="20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6" fillId="6" borderId="14" xfId="0" applyFont="1" applyFill="1" applyBorder="1" applyAlignment="1">
      <alignment/>
    </xf>
    <xf numFmtId="0" fontId="6" fillId="6" borderId="0" xfId="0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1" fontId="4" fillId="37" borderId="11" xfId="0" applyNumberFormat="1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6" fillId="6" borderId="16" xfId="0" applyFont="1" applyFill="1" applyBorder="1" applyAlignment="1">
      <alignment/>
    </xf>
    <xf numFmtId="0" fontId="4" fillId="37" borderId="0" xfId="0" applyFont="1" applyFill="1" applyBorder="1" applyAlignment="1">
      <alignment horizontal="right"/>
    </xf>
    <xf numFmtId="0" fontId="4" fillId="37" borderId="13" xfId="0" applyFont="1" applyFill="1" applyBorder="1" applyAlignment="1">
      <alignment horizontal="center"/>
    </xf>
    <xf numFmtId="164" fontId="4" fillId="37" borderId="13" xfId="0" applyNumberFormat="1" applyFont="1" applyFill="1" applyBorder="1" applyAlignment="1">
      <alignment horizontal="center"/>
    </xf>
    <xf numFmtId="164" fontId="4" fillId="37" borderId="15" xfId="0" applyNumberFormat="1" applyFont="1" applyFill="1" applyBorder="1" applyAlignment="1">
      <alignment horizontal="center"/>
    </xf>
    <xf numFmtId="0" fontId="4" fillId="37" borderId="0" xfId="0" applyFont="1" applyFill="1" applyBorder="1" applyAlignment="1">
      <alignment horizontal="left"/>
    </xf>
    <xf numFmtId="0" fontId="4" fillId="37" borderId="16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1" fontId="8" fillId="37" borderId="0" xfId="0" applyNumberFormat="1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11" fillId="0" borderId="21" xfId="0" applyFont="1" applyBorder="1" applyAlignment="1">
      <alignment horizontal="left" vertical="center" wrapText="1"/>
    </xf>
    <xf numFmtId="0" fontId="4" fillId="37" borderId="10" xfId="0" applyFont="1" applyFill="1" applyBorder="1" applyAlignment="1">
      <alignment/>
    </xf>
    <xf numFmtId="2" fontId="4" fillId="37" borderId="11" xfId="0" applyNumberFormat="1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left" vertical="center" wrapText="1"/>
    </xf>
    <xf numFmtId="0" fontId="57" fillId="0" borderId="20" xfId="0" applyFont="1" applyBorder="1" applyAlignment="1">
      <alignment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20" xfId="0" applyFont="1" applyBorder="1" applyAlignment="1">
      <alignment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7" fillId="36" borderId="0" xfId="0" applyFont="1" applyFill="1" applyAlignment="1">
      <alignment/>
    </xf>
    <xf numFmtId="0" fontId="7" fillId="36" borderId="0" xfId="0" applyFont="1" applyFill="1" applyBorder="1" applyAlignment="1">
      <alignment/>
    </xf>
    <xf numFmtId="0" fontId="7" fillId="6" borderId="10" xfId="0" applyFont="1" applyFill="1" applyBorder="1" applyAlignment="1">
      <alignment/>
    </xf>
    <xf numFmtId="0" fontId="7" fillId="6" borderId="11" xfId="0" applyFont="1" applyFill="1" applyBorder="1" applyAlignment="1">
      <alignment/>
    </xf>
    <xf numFmtId="0" fontId="7" fillId="6" borderId="12" xfId="0" applyFont="1" applyFill="1" applyBorder="1" applyAlignment="1">
      <alignment/>
    </xf>
    <xf numFmtId="0" fontId="7" fillId="6" borderId="13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7" fillId="6" borderId="14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6" borderId="0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7" borderId="0" xfId="0" applyFont="1" applyFill="1" applyBorder="1" applyAlignment="1">
      <alignment/>
    </xf>
    <xf numFmtId="10" fontId="7" fillId="6" borderId="0" xfId="0" applyNumberFormat="1" applyFont="1" applyFill="1" applyBorder="1" applyAlignment="1">
      <alignment horizontal="center"/>
    </xf>
    <xf numFmtId="1" fontId="7" fillId="6" borderId="14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/>
    </xf>
    <xf numFmtId="0" fontId="7" fillId="6" borderId="16" xfId="0" applyFont="1" applyFill="1" applyBorder="1" applyAlignment="1">
      <alignment/>
    </xf>
    <xf numFmtId="0" fontId="7" fillId="6" borderId="17" xfId="0" applyFont="1" applyFill="1" applyBorder="1" applyAlignment="1">
      <alignment/>
    </xf>
    <xf numFmtId="0" fontId="13" fillId="36" borderId="0" xfId="0" applyFont="1" applyFill="1" applyBorder="1" applyAlignment="1">
      <alignment vertical="center" wrapText="1"/>
    </xf>
    <xf numFmtId="0" fontId="59" fillId="36" borderId="0" xfId="0" applyFont="1" applyFill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7" fillId="6" borderId="0" xfId="0" applyFont="1" applyFill="1" applyBorder="1" applyAlignment="1">
      <alignment/>
    </xf>
    <xf numFmtId="0" fontId="7" fillId="6" borderId="16" xfId="0" applyFont="1" applyFill="1" applyBorder="1" applyAlignment="1">
      <alignment/>
    </xf>
    <xf numFmtId="0" fontId="7" fillId="6" borderId="0" xfId="0" applyFont="1" applyFill="1" applyBorder="1" applyAlignment="1">
      <alignment horizontal="right"/>
    </xf>
    <xf numFmtId="9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10" fontId="4" fillId="6" borderId="11" xfId="0" applyNumberFormat="1" applyFont="1" applyFill="1" applyBorder="1" applyAlignment="1">
      <alignment horizontal="center"/>
    </xf>
    <xf numFmtId="10" fontId="1" fillId="6" borderId="11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1" fontId="7" fillId="6" borderId="12" xfId="0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/>
    </xf>
    <xf numFmtId="0" fontId="8" fillId="6" borderId="16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13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/>
    </xf>
    <xf numFmtId="0" fontId="13" fillId="2" borderId="16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1" fontId="7" fillId="6" borderId="14" xfId="0" applyNumberFormat="1" applyFont="1" applyFill="1" applyBorder="1" applyAlignment="1">
      <alignment horizontal="left"/>
    </xf>
    <xf numFmtId="0" fontId="7" fillId="6" borderId="14" xfId="0" applyFont="1" applyFill="1" applyBorder="1" applyAlignment="1">
      <alignment horizontal="left"/>
    </xf>
    <xf numFmtId="1" fontId="7" fillId="6" borderId="14" xfId="0" applyNumberFormat="1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6" fillId="7" borderId="0" xfId="0" applyFont="1" applyFill="1" applyBorder="1" applyAlignment="1">
      <alignment/>
    </xf>
    <xf numFmtId="9" fontId="7" fillId="36" borderId="22" xfId="0" applyNumberFormat="1" applyFont="1" applyFill="1" applyBorder="1" applyAlignment="1">
      <alignment/>
    </xf>
    <xf numFmtId="0" fontId="7" fillId="36" borderId="23" xfId="0" applyFont="1" applyFill="1" applyBorder="1" applyAlignment="1">
      <alignment/>
    </xf>
    <xf numFmtId="9" fontId="7" fillId="36" borderId="15" xfId="0" applyNumberFormat="1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7" fillId="36" borderId="24" xfId="0" applyFont="1" applyFill="1" applyBorder="1" applyAlignment="1">
      <alignment horizontal="center"/>
    </xf>
    <xf numFmtId="1" fontId="7" fillId="36" borderId="24" xfId="0" applyNumberFormat="1" applyFont="1" applyFill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164" fontId="7" fillId="36" borderId="26" xfId="0" applyNumberFormat="1" applyFont="1" applyFill="1" applyBorder="1" applyAlignment="1">
      <alignment horizontal="center"/>
    </xf>
    <xf numFmtId="164" fontId="7" fillId="36" borderId="27" xfId="0" applyNumberFormat="1" applyFont="1" applyFill="1" applyBorder="1" applyAlignment="1">
      <alignment horizontal="center"/>
    </xf>
    <xf numFmtId="0" fontId="7" fillId="0" borderId="25" xfId="0" applyFont="1" applyBorder="1" applyAlignment="1">
      <alignment/>
    </xf>
    <xf numFmtId="0" fontId="7" fillId="36" borderId="26" xfId="0" applyFont="1" applyFill="1" applyBorder="1" applyAlignment="1">
      <alignment/>
    </xf>
    <xf numFmtId="0" fontId="7" fillId="36" borderId="27" xfId="0" applyFont="1" applyFill="1" applyBorder="1" applyAlignment="1">
      <alignment/>
    </xf>
    <xf numFmtId="1" fontId="7" fillId="0" borderId="25" xfId="0" applyNumberFormat="1" applyFont="1" applyBorder="1" applyAlignment="1">
      <alignment horizontal="center"/>
    </xf>
    <xf numFmtId="1" fontId="7" fillId="36" borderId="26" xfId="0" applyNumberFormat="1" applyFont="1" applyFill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36" borderId="27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36" borderId="26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1" fontId="7" fillId="0" borderId="25" xfId="0" applyNumberFormat="1" applyFont="1" applyBorder="1" applyAlignment="1">
      <alignment/>
    </xf>
    <xf numFmtId="1" fontId="7" fillId="36" borderId="26" xfId="0" applyNumberFormat="1" applyFont="1" applyFill="1" applyBorder="1" applyAlignment="1">
      <alignment/>
    </xf>
    <xf numFmtId="1" fontId="7" fillId="0" borderId="28" xfId="0" applyNumberFormat="1" applyFont="1" applyBorder="1" applyAlignment="1">
      <alignment/>
    </xf>
    <xf numFmtId="1" fontId="7" fillId="36" borderId="27" xfId="0" applyNumberFormat="1" applyFont="1" applyFill="1" applyBorder="1" applyAlignment="1">
      <alignment/>
    </xf>
    <xf numFmtId="1" fontId="7" fillId="0" borderId="29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0" fontId="4" fillId="6" borderId="0" xfId="0" applyFont="1" applyFill="1" applyBorder="1" applyAlignment="1">
      <alignment horizontal="left"/>
    </xf>
    <xf numFmtId="0" fontId="7" fillId="36" borderId="16" xfId="0" applyFont="1" applyFill="1" applyBorder="1" applyAlignment="1">
      <alignment horizontal="center"/>
    </xf>
    <xf numFmtId="1" fontId="7" fillId="36" borderId="33" xfId="0" applyNumberFormat="1" applyFont="1" applyFill="1" applyBorder="1" applyAlignment="1">
      <alignment horizontal="center"/>
    </xf>
    <xf numFmtId="9" fontId="7" fillId="0" borderId="10" xfId="0" applyNumberFormat="1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28" xfId="0" applyFont="1" applyBorder="1" applyAlignment="1">
      <alignment/>
    </xf>
    <xf numFmtId="164" fontId="7" fillId="0" borderId="28" xfId="0" applyNumberFormat="1" applyFont="1" applyBorder="1" applyAlignment="1">
      <alignment horizontal="center"/>
    </xf>
    <xf numFmtId="1" fontId="7" fillId="36" borderId="23" xfId="0" applyNumberFormat="1" applyFont="1" applyFill="1" applyBorder="1" applyAlignment="1">
      <alignment/>
    </xf>
    <xf numFmtId="0" fontId="7" fillId="36" borderId="21" xfId="0" applyFont="1" applyFill="1" applyBorder="1" applyAlignment="1">
      <alignment horizontal="center"/>
    </xf>
    <xf numFmtId="1" fontId="7" fillId="36" borderId="21" xfId="0" applyNumberFormat="1" applyFont="1" applyFill="1" applyBorder="1" applyAlignment="1">
      <alignment horizontal="center"/>
    </xf>
    <xf numFmtId="164" fontId="7" fillId="36" borderId="21" xfId="0" applyNumberFormat="1" applyFont="1" applyFill="1" applyBorder="1" applyAlignment="1">
      <alignment horizontal="center"/>
    </xf>
    <xf numFmtId="9" fontId="7" fillId="36" borderId="21" xfId="0" applyNumberFormat="1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1" fontId="7" fillId="0" borderId="34" xfId="0" applyNumberFormat="1" applyFont="1" applyBorder="1" applyAlignment="1">
      <alignment/>
    </xf>
    <xf numFmtId="1" fontId="7" fillId="0" borderId="34" xfId="0" applyNumberFormat="1" applyFont="1" applyBorder="1" applyAlignment="1">
      <alignment horizontal="center"/>
    </xf>
    <xf numFmtId="0" fontId="7" fillId="36" borderId="21" xfId="0" applyFont="1" applyFill="1" applyBorder="1" applyAlignment="1">
      <alignment/>
    </xf>
    <xf numFmtId="0" fontId="14" fillId="0" borderId="18" xfId="0" applyFont="1" applyBorder="1" applyAlignment="1">
      <alignment/>
    </xf>
    <xf numFmtId="0" fontId="14" fillId="0" borderId="21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4" fillId="2" borderId="19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7" fillId="36" borderId="21" xfId="0" applyNumberFormat="1" applyFont="1" applyFill="1" applyBorder="1" applyAlignment="1">
      <alignment/>
    </xf>
    <xf numFmtId="9" fontId="7" fillId="36" borderId="0" xfId="0" applyNumberFormat="1" applyFont="1" applyFill="1" applyBorder="1" applyAlignment="1">
      <alignment/>
    </xf>
    <xf numFmtId="1" fontId="7" fillId="36" borderId="0" xfId="0" applyNumberFormat="1" applyFont="1" applyFill="1" applyBorder="1" applyAlignment="1">
      <alignment/>
    </xf>
    <xf numFmtId="0" fontId="7" fillId="36" borderId="0" xfId="0" applyFont="1" applyFill="1" applyBorder="1" applyAlignment="1">
      <alignment horizontal="center"/>
    </xf>
    <xf numFmtId="1" fontId="7" fillId="36" borderId="0" xfId="0" applyNumberFormat="1" applyFont="1" applyFill="1" applyBorder="1" applyAlignment="1">
      <alignment horizontal="center"/>
    </xf>
    <xf numFmtId="164" fontId="7" fillId="36" borderId="0" xfId="0" applyNumberFormat="1" applyFont="1" applyFill="1" applyBorder="1" applyAlignment="1">
      <alignment horizontal="center"/>
    </xf>
    <xf numFmtId="1" fontId="7" fillId="36" borderId="14" xfId="0" applyNumberFormat="1" applyFont="1" applyFill="1" applyBorder="1" applyAlignment="1">
      <alignment horizontal="center"/>
    </xf>
    <xf numFmtId="0" fontId="7" fillId="36" borderId="19" xfId="0" applyFont="1" applyFill="1" applyBorder="1" applyAlignment="1">
      <alignment/>
    </xf>
    <xf numFmtId="1" fontId="7" fillId="36" borderId="11" xfId="0" applyNumberFormat="1" applyFont="1" applyFill="1" applyBorder="1" applyAlignment="1">
      <alignment/>
    </xf>
    <xf numFmtId="1" fontId="7" fillId="36" borderId="17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2" borderId="19" xfId="0" applyFont="1" applyFill="1" applyBorder="1" applyAlignment="1">
      <alignment/>
    </xf>
    <xf numFmtId="0" fontId="7" fillId="36" borderId="2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0</xdr:row>
      <xdr:rowOff>190500</xdr:rowOff>
    </xdr:from>
    <xdr:to>
      <xdr:col>8</xdr:col>
      <xdr:colOff>76200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0500"/>
          <a:ext cx="2438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1</xdr:row>
      <xdr:rowOff>57150</xdr:rowOff>
    </xdr:from>
    <xdr:to>
      <xdr:col>10</xdr:col>
      <xdr:colOff>276225</xdr:colOff>
      <xdr:row>2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00025"/>
          <a:ext cx="2466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0</xdr:row>
      <xdr:rowOff>57150</xdr:rowOff>
    </xdr:from>
    <xdr:to>
      <xdr:col>7</xdr:col>
      <xdr:colOff>19050</xdr:colOff>
      <xdr:row>1</xdr:row>
      <xdr:rowOff>542925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7150"/>
          <a:ext cx="2038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7" sqref="C7"/>
    </sheetView>
  </sheetViews>
  <sheetFormatPr defaultColWidth="11.57421875" defaultRowHeight="12.75"/>
  <cols>
    <col min="1" max="1" width="14.57421875" style="0" customWidth="1"/>
    <col min="2" max="2" width="3.421875" style="0" customWidth="1"/>
    <col min="3" max="3" width="8.28125" style="0" customWidth="1"/>
    <col min="4" max="4" width="9.7109375" style="0" customWidth="1"/>
    <col min="5" max="5" width="8.421875" style="0" customWidth="1"/>
  </cols>
  <sheetData>
    <row r="1" spans="1:2" ht="12.75">
      <c r="A1" s="1" t="s">
        <v>0</v>
      </c>
      <c r="B1" s="1"/>
    </row>
    <row r="2" spans="1:2" ht="12.75">
      <c r="A2" s="1"/>
      <c r="B2" s="1"/>
    </row>
    <row r="3" spans="1:2" ht="12.75">
      <c r="A3" s="1" t="s">
        <v>1</v>
      </c>
      <c r="B3" s="1"/>
    </row>
    <row r="4" spans="1:2" ht="12.75">
      <c r="A4" s="1"/>
      <c r="B4" s="1"/>
    </row>
    <row r="5" spans="1:5" ht="12.75">
      <c r="A5" s="1" t="s">
        <v>2</v>
      </c>
      <c r="B5" s="1"/>
      <c r="C5" s="2" t="s">
        <v>3</v>
      </c>
      <c r="D5" s="2" t="s">
        <v>4</v>
      </c>
      <c r="E5" s="2" t="s">
        <v>5</v>
      </c>
    </row>
    <row r="6" spans="1:5" ht="12.75">
      <c r="A6" s="3" t="s">
        <v>6</v>
      </c>
      <c r="B6" s="3"/>
      <c r="C6" s="4">
        <v>753</v>
      </c>
      <c r="D6" s="4">
        <v>15</v>
      </c>
      <c r="E6" s="5">
        <f aca="true" t="shared" si="0" ref="E6:E11">C6*D6</f>
        <v>11295</v>
      </c>
    </row>
    <row r="7" spans="1:5" ht="12.75">
      <c r="A7" t="s">
        <v>7</v>
      </c>
      <c r="C7" s="6">
        <v>235</v>
      </c>
      <c r="D7" s="7">
        <v>23.6</v>
      </c>
      <c r="E7" s="8">
        <f t="shared" si="0"/>
        <v>5546</v>
      </c>
    </row>
    <row r="8" spans="1:5" ht="12.75">
      <c r="A8" t="s">
        <v>8</v>
      </c>
      <c r="C8" s="6">
        <v>175</v>
      </c>
      <c r="D8" s="7">
        <v>23.6</v>
      </c>
      <c r="E8" s="8">
        <f t="shared" si="0"/>
        <v>4130</v>
      </c>
    </row>
    <row r="9" spans="1:5" ht="12.75">
      <c r="A9" t="s">
        <v>9</v>
      </c>
      <c r="B9" s="9"/>
      <c r="C9" s="6">
        <v>20</v>
      </c>
      <c r="D9" s="7">
        <v>78.7</v>
      </c>
      <c r="E9" s="8">
        <f t="shared" si="0"/>
        <v>1574</v>
      </c>
    </row>
    <row r="10" spans="1:5" ht="12.75">
      <c r="A10" t="s">
        <v>10</v>
      </c>
      <c r="C10" s="6">
        <v>15</v>
      </c>
      <c r="D10" s="7">
        <v>24.8</v>
      </c>
      <c r="E10" s="8">
        <f t="shared" si="0"/>
        <v>372</v>
      </c>
    </row>
    <row r="11" spans="1:5" ht="12.75">
      <c r="A11" t="s">
        <v>11</v>
      </c>
      <c r="B11" s="10">
        <v>20</v>
      </c>
      <c r="C11" s="11">
        <f>B11*6</f>
        <v>120</v>
      </c>
      <c r="D11" s="7">
        <v>7.87</v>
      </c>
      <c r="E11" s="8">
        <f t="shared" si="0"/>
        <v>944.4</v>
      </c>
    </row>
    <row r="12" spans="1:5" ht="12.75">
      <c r="A12" s="2" t="s">
        <v>12</v>
      </c>
      <c r="B12" s="2"/>
      <c r="C12" s="12">
        <f>SUM(C6:C11)</f>
        <v>1318</v>
      </c>
      <c r="D12" s="13"/>
      <c r="E12" s="9">
        <f>SUM(E6:E11)</f>
        <v>23861.4</v>
      </c>
    </row>
    <row r="13" spans="1:5" ht="12.75">
      <c r="A13" s="4" t="s">
        <v>13</v>
      </c>
      <c r="B13" s="4"/>
      <c r="C13" s="14">
        <v>1320</v>
      </c>
      <c r="D13" s="15"/>
      <c r="E13" s="9"/>
    </row>
    <row r="14" spans="1:5" ht="12.75">
      <c r="A14" s="4"/>
      <c r="B14" s="4"/>
      <c r="C14" s="14"/>
      <c r="D14" s="15"/>
      <c r="E14" s="9"/>
    </row>
    <row r="15" spans="1:4" ht="12.75">
      <c r="A15" s="2" t="s">
        <v>14</v>
      </c>
      <c r="B15" s="2"/>
      <c r="C15" s="16">
        <f>(E12/C12)*(100/53.11)</f>
        <v>34.088210999645995</v>
      </c>
      <c r="D15" s="16">
        <f>E12/C12</f>
        <v>18.104248861911987</v>
      </c>
    </row>
    <row r="16" spans="1:4" ht="12.75">
      <c r="A16" s="4" t="s">
        <v>15</v>
      </c>
      <c r="B16" s="4"/>
      <c r="C16" s="17" t="s">
        <v>16</v>
      </c>
      <c r="D16" s="17" t="s">
        <v>17</v>
      </c>
    </row>
    <row r="17" spans="1:5" ht="12.75">
      <c r="A17" s="229"/>
      <c r="B17" s="229"/>
      <c r="C17" s="229"/>
      <c r="D17" s="229"/>
      <c r="E17" s="229"/>
    </row>
    <row r="18" spans="1:2" ht="12.75">
      <c r="A18" s="3" t="s">
        <v>18</v>
      </c>
      <c r="B18" s="3"/>
    </row>
    <row r="19" spans="1:2" ht="12.75">
      <c r="A19" s="3" t="s">
        <v>19</v>
      </c>
      <c r="B19" s="3"/>
    </row>
    <row r="20" spans="1:2" ht="12.75">
      <c r="A20" s="3" t="s">
        <v>20</v>
      </c>
      <c r="B20" s="3"/>
    </row>
    <row r="22" ht="12.75">
      <c r="A22" s="18" t="s">
        <v>21</v>
      </c>
    </row>
    <row r="23" ht="12.75">
      <c r="A23" s="18" t="s">
        <v>22</v>
      </c>
    </row>
  </sheetData>
  <sheetProtection sheet="1" selectLockedCells="1"/>
  <mergeCells count="1">
    <mergeCell ref="A17:E17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9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2.28125" style="22" customWidth="1"/>
    <col min="2" max="2" width="13.421875" style="22" customWidth="1"/>
    <col min="3" max="3" width="9.7109375" style="22" customWidth="1"/>
    <col min="4" max="4" width="6.28125" style="22" customWidth="1"/>
    <col min="5" max="5" width="10.7109375" style="22" bestFit="1" customWidth="1"/>
    <col min="6" max="6" width="1.421875" style="22" customWidth="1"/>
    <col min="7" max="7" width="10.421875" style="22" customWidth="1"/>
    <col min="8" max="8" width="2.7109375" style="22" customWidth="1"/>
    <col min="9" max="9" width="9.57421875" style="22" customWidth="1"/>
    <col min="10" max="10" width="6.28125" style="22" customWidth="1"/>
    <col min="11" max="11" width="12.421875" style="22" customWidth="1"/>
    <col min="12" max="12" width="9.140625" style="22" customWidth="1"/>
    <col min="13" max="13" width="2.140625" style="22" bestFit="1" customWidth="1"/>
    <col min="14" max="16384" width="9.140625" style="22" customWidth="1"/>
  </cols>
  <sheetData>
    <row r="1" ht="20.25"/>
    <row r="2" ht="54" customHeight="1">
      <c r="B2" s="35">
        <v>2018</v>
      </c>
    </row>
    <row r="3" spans="2:5" s="21" customFormat="1" ht="31.5" customHeight="1">
      <c r="B3" s="34" t="s">
        <v>58</v>
      </c>
      <c r="C3" s="34"/>
      <c r="E3" s="21" t="s">
        <v>66</v>
      </c>
    </row>
    <row r="4" spans="3:13" ht="20.25">
      <c r="C4" s="19" t="s">
        <v>59</v>
      </c>
      <c r="D4" s="19"/>
      <c r="K4" s="19"/>
      <c r="L4" s="21"/>
      <c r="M4" s="22" t="s">
        <v>34</v>
      </c>
    </row>
    <row r="5" spans="2:10" ht="20.25">
      <c r="B5" s="19" t="s">
        <v>44</v>
      </c>
      <c r="C5" s="19" t="s">
        <v>45</v>
      </c>
      <c r="D5" s="19"/>
      <c r="E5" s="21" t="s">
        <v>61</v>
      </c>
      <c r="F5" s="21"/>
      <c r="G5" s="21"/>
      <c r="H5" s="21"/>
      <c r="I5" s="21"/>
      <c r="J5" s="21"/>
    </row>
    <row r="6" spans="2:12" ht="20.25">
      <c r="B6" s="22" t="s">
        <v>33</v>
      </c>
      <c r="C6" s="22">
        <v>1320</v>
      </c>
      <c r="E6" s="21" t="s">
        <v>35</v>
      </c>
      <c r="G6" s="22">
        <v>800</v>
      </c>
      <c r="I6" s="21" t="s">
        <v>36</v>
      </c>
      <c r="J6" s="21"/>
      <c r="K6" s="22">
        <f>C6-G6</f>
        <v>520</v>
      </c>
      <c r="L6" s="22" t="s">
        <v>32</v>
      </c>
    </row>
    <row r="7" spans="2:12" ht="20.25">
      <c r="B7" s="22" t="s">
        <v>7</v>
      </c>
      <c r="C7" s="22">
        <v>210</v>
      </c>
      <c r="E7" s="21" t="s">
        <v>46</v>
      </c>
      <c r="G7" s="22">
        <v>160</v>
      </c>
      <c r="I7" s="21" t="s">
        <v>37</v>
      </c>
      <c r="J7" s="21"/>
      <c r="K7" s="22">
        <f>C7+G7</f>
        <v>370</v>
      </c>
      <c r="L7" s="22" t="s">
        <v>32</v>
      </c>
    </row>
    <row r="8" spans="2:12" ht="20.25">
      <c r="B8" s="22" t="s">
        <v>48</v>
      </c>
      <c r="C8" s="22">
        <v>20</v>
      </c>
      <c r="E8" s="21" t="s">
        <v>49</v>
      </c>
      <c r="G8" s="22">
        <v>10</v>
      </c>
      <c r="I8" s="21" t="s">
        <v>50</v>
      </c>
      <c r="J8" s="21"/>
      <c r="K8" s="22">
        <f>C8+G8</f>
        <v>30</v>
      </c>
      <c r="L8" s="22" t="s">
        <v>32</v>
      </c>
    </row>
    <row r="9" spans="2:12" ht="20.25">
      <c r="B9" s="22" t="s">
        <v>38</v>
      </c>
      <c r="E9" s="21"/>
      <c r="I9" s="21"/>
      <c r="J9" s="21"/>
      <c r="K9" s="22">
        <f>K6-(K7+K8)</f>
        <v>120</v>
      </c>
      <c r="L9" s="22" t="s">
        <v>32</v>
      </c>
    </row>
    <row r="10" spans="2:12" ht="20.25">
      <c r="B10" s="22" t="s">
        <v>38</v>
      </c>
      <c r="C10" s="22" t="s">
        <v>47</v>
      </c>
      <c r="G10" s="22">
        <v>31.7</v>
      </c>
      <c r="I10" s="22" t="s">
        <v>40</v>
      </c>
      <c r="K10" s="22">
        <f>C12*G10</f>
        <v>190.2</v>
      </c>
      <c r="L10" s="22" t="s">
        <v>32</v>
      </c>
    </row>
    <row r="11" ht="8.25" customHeight="1"/>
    <row r="12" spans="2:12" s="21" customFormat="1" ht="18">
      <c r="B12" s="21" t="s">
        <v>38</v>
      </c>
      <c r="C12" s="21">
        <v>6</v>
      </c>
      <c r="E12" s="21" t="s">
        <v>32</v>
      </c>
      <c r="G12" s="21" t="s">
        <v>39</v>
      </c>
      <c r="K12" s="21">
        <f>K10/C12</f>
        <v>31.7</v>
      </c>
      <c r="L12" s="21" t="s">
        <v>40</v>
      </c>
    </row>
    <row r="13" ht="12" customHeight="1"/>
    <row r="14" spans="3:12" ht="20.25">
      <c r="C14" s="22" t="s">
        <v>23</v>
      </c>
      <c r="I14" s="32" t="s">
        <v>60</v>
      </c>
      <c r="J14" s="20"/>
      <c r="K14" s="20"/>
      <c r="L14" s="20"/>
    </row>
    <row r="15" spans="4:12" s="19" customFormat="1" ht="15.75">
      <c r="D15" s="19" t="s">
        <v>65</v>
      </c>
      <c r="J15" s="19" t="s">
        <v>29</v>
      </c>
      <c r="K15" s="19" t="s">
        <v>30</v>
      </c>
      <c r="L15" s="19" t="s">
        <v>31</v>
      </c>
    </row>
    <row r="16" spans="2:12" s="21" customFormat="1" ht="18">
      <c r="B16" s="21" t="s">
        <v>24</v>
      </c>
      <c r="C16" s="20" t="s">
        <v>43</v>
      </c>
      <c r="D16" s="20" t="s">
        <v>64</v>
      </c>
      <c r="E16" s="33" t="s">
        <v>25</v>
      </c>
      <c r="G16" s="33" t="s">
        <v>26</v>
      </c>
      <c r="I16" s="33" t="s">
        <v>27</v>
      </c>
      <c r="J16" s="19" t="s">
        <v>28</v>
      </c>
      <c r="K16" s="21" t="s">
        <v>41</v>
      </c>
      <c r="L16" s="33" t="s">
        <v>42</v>
      </c>
    </row>
    <row r="17" spans="2:12" ht="20.25">
      <c r="B17" s="21" t="s">
        <v>67</v>
      </c>
      <c r="C17" s="24">
        <v>0.73</v>
      </c>
      <c r="D17" s="30"/>
      <c r="E17" s="23">
        <v>5000</v>
      </c>
      <c r="G17" s="25">
        <v>107</v>
      </c>
      <c r="I17" s="25">
        <v>107</v>
      </c>
      <c r="J17" s="22">
        <v>5</v>
      </c>
      <c r="K17" s="26">
        <f>K12/J17</f>
        <v>6.34</v>
      </c>
      <c r="L17" s="25">
        <f>K17*I17</f>
        <v>678.38</v>
      </c>
    </row>
    <row r="18" spans="3:12" ht="20.25">
      <c r="C18" s="24">
        <v>0.85</v>
      </c>
      <c r="D18" s="30"/>
      <c r="E18" s="23">
        <v>5200</v>
      </c>
      <c r="G18" s="25">
        <v>113</v>
      </c>
      <c r="I18" s="25">
        <v>113</v>
      </c>
      <c r="J18" s="22">
        <v>6</v>
      </c>
      <c r="K18" s="26">
        <f>K12/J18</f>
        <v>5.283333333333333</v>
      </c>
      <c r="L18" s="25">
        <f>K18*I18</f>
        <v>597.0166666666667</v>
      </c>
    </row>
    <row r="19" spans="3:12" ht="20.25">
      <c r="C19" s="24">
        <v>0.95</v>
      </c>
      <c r="D19" s="30">
        <v>700</v>
      </c>
      <c r="E19" s="23">
        <v>5450</v>
      </c>
      <c r="G19" s="25">
        <v>119</v>
      </c>
      <c r="I19" s="25">
        <v>119</v>
      </c>
      <c r="J19" s="22">
        <v>7</v>
      </c>
      <c r="K19" s="26">
        <f>K12/J19</f>
        <v>4.5285714285714285</v>
      </c>
      <c r="L19" s="25">
        <f>K19*G19</f>
        <v>538.9</v>
      </c>
    </row>
    <row r="20" spans="2:12" ht="20.25">
      <c r="B20" s="22">
        <v>3000</v>
      </c>
      <c r="C20" s="24">
        <v>0.73</v>
      </c>
      <c r="D20" s="30"/>
      <c r="E20" s="23">
        <v>5000</v>
      </c>
      <c r="G20" s="25">
        <v>110</v>
      </c>
      <c r="I20" s="25">
        <v>115</v>
      </c>
      <c r="J20" s="22">
        <v>5</v>
      </c>
      <c r="K20" s="26">
        <f>K12/J20</f>
        <v>6.34</v>
      </c>
      <c r="L20" s="25">
        <f>K20*G20</f>
        <v>697.4</v>
      </c>
    </row>
    <row r="21" spans="3:12" ht="20.25">
      <c r="C21" s="24">
        <v>0.85</v>
      </c>
      <c r="D21" s="30"/>
      <c r="E21" s="23">
        <v>5200</v>
      </c>
      <c r="G21" s="25">
        <v>115</v>
      </c>
      <c r="I21" s="25">
        <v>120</v>
      </c>
      <c r="J21" s="22">
        <v>6</v>
      </c>
      <c r="K21" s="26">
        <f>K12/J21</f>
        <v>5.283333333333333</v>
      </c>
      <c r="L21" s="25">
        <f aca="true" t="shared" si="0" ref="L21:L27">K21*I21</f>
        <v>634</v>
      </c>
    </row>
    <row r="22" spans="3:12" ht="20.25">
      <c r="C22" s="24">
        <v>0.95</v>
      </c>
      <c r="D22" s="30">
        <v>600</v>
      </c>
      <c r="E22" s="23">
        <v>5450</v>
      </c>
      <c r="G22" s="25">
        <v>123</v>
      </c>
      <c r="I22" s="25">
        <v>130</v>
      </c>
      <c r="J22" s="22">
        <v>7</v>
      </c>
      <c r="K22" s="26">
        <f>K12/J22</f>
        <v>4.5285714285714285</v>
      </c>
      <c r="L22" s="25">
        <f t="shared" si="0"/>
        <v>588.7142857142857</v>
      </c>
    </row>
    <row r="23" spans="2:12" ht="20.25">
      <c r="B23" s="22">
        <v>6000</v>
      </c>
      <c r="C23" s="24">
        <v>0.73</v>
      </c>
      <c r="D23" s="30"/>
      <c r="E23" s="23">
        <v>5000</v>
      </c>
      <c r="G23" s="25">
        <v>108</v>
      </c>
      <c r="I23" s="25">
        <v>116</v>
      </c>
      <c r="J23" s="22">
        <v>5</v>
      </c>
      <c r="K23" s="26">
        <f>K12/J23</f>
        <v>6.34</v>
      </c>
      <c r="L23" s="25">
        <f t="shared" si="0"/>
        <v>735.4399999999999</v>
      </c>
    </row>
    <row r="24" spans="3:12" ht="20.25">
      <c r="C24" s="24">
        <v>0.85</v>
      </c>
      <c r="D24" s="30"/>
      <c r="E24" s="23">
        <v>5200</v>
      </c>
      <c r="G24" s="25">
        <v>113</v>
      </c>
      <c r="I24" s="25">
        <v>122</v>
      </c>
      <c r="J24" s="22">
        <v>6</v>
      </c>
      <c r="K24" s="26">
        <f>K12/J24</f>
        <v>5.283333333333333</v>
      </c>
      <c r="L24" s="25">
        <f t="shared" si="0"/>
        <v>644.5666666666666</v>
      </c>
    </row>
    <row r="25" spans="3:12" ht="20.25">
      <c r="C25" s="24">
        <v>0.95</v>
      </c>
      <c r="D25" s="30">
        <v>500</v>
      </c>
      <c r="E25" s="23">
        <v>5450</v>
      </c>
      <c r="G25" s="25">
        <v>120</v>
      </c>
      <c r="I25" s="25">
        <v>132</v>
      </c>
      <c r="J25" s="22">
        <v>7</v>
      </c>
      <c r="K25" s="26">
        <f>K12/J25</f>
        <v>4.5285714285714285</v>
      </c>
      <c r="L25" s="25">
        <f t="shared" si="0"/>
        <v>597.7714285714286</v>
      </c>
    </row>
    <row r="26" spans="2:12" ht="20.25">
      <c r="B26" s="22">
        <v>9000</v>
      </c>
      <c r="C26" s="24">
        <v>0.73</v>
      </c>
      <c r="D26" s="30"/>
      <c r="E26" s="23">
        <v>5000</v>
      </c>
      <c r="G26" s="25">
        <v>106</v>
      </c>
      <c r="I26" s="25">
        <v>121</v>
      </c>
      <c r="J26" s="22">
        <v>5</v>
      </c>
      <c r="K26" s="26">
        <f>K12/J26</f>
        <v>6.34</v>
      </c>
      <c r="L26" s="25">
        <f t="shared" si="0"/>
        <v>767.14</v>
      </c>
    </row>
    <row r="27" spans="3:12" ht="20.25">
      <c r="C27" s="24">
        <v>0.85</v>
      </c>
      <c r="D27" s="30"/>
      <c r="E27" s="23">
        <v>5200</v>
      </c>
      <c r="G27" s="25">
        <v>111</v>
      </c>
      <c r="I27" s="25">
        <v>129</v>
      </c>
      <c r="J27" s="22">
        <v>6</v>
      </c>
      <c r="K27" s="26">
        <f>K12/J27</f>
        <v>5.283333333333333</v>
      </c>
      <c r="L27" s="25">
        <f t="shared" si="0"/>
        <v>681.55</v>
      </c>
    </row>
    <row r="28" spans="3:12" ht="20.25">
      <c r="C28" s="24">
        <v>0.95</v>
      </c>
      <c r="D28" s="30">
        <v>400</v>
      </c>
      <c r="E28" s="23">
        <v>5450</v>
      </c>
      <c r="G28" s="25">
        <v>116</v>
      </c>
      <c r="I28" s="25">
        <v>134</v>
      </c>
      <c r="J28" s="22">
        <v>7</v>
      </c>
      <c r="K28" s="26">
        <f>K12/J28</f>
        <v>4.5285714285714285</v>
      </c>
      <c r="L28" s="25">
        <f>K28*I28</f>
        <v>606.8285714285714</v>
      </c>
    </row>
    <row r="29" spans="2:12" ht="20.25">
      <c r="B29" s="29">
        <v>11000</v>
      </c>
      <c r="C29" s="24">
        <v>0.73</v>
      </c>
      <c r="D29" s="30"/>
      <c r="E29" s="23">
        <v>5000</v>
      </c>
      <c r="G29" s="25">
        <v>102</v>
      </c>
      <c r="I29" s="25">
        <v>119</v>
      </c>
      <c r="J29" s="22">
        <v>5</v>
      </c>
      <c r="K29" s="26">
        <f>K12/J29</f>
        <v>6.34</v>
      </c>
      <c r="L29" s="25">
        <f>K29*I29</f>
        <v>754.46</v>
      </c>
    </row>
    <row r="30" spans="3:12" ht="20.25">
      <c r="C30" s="24">
        <v>0.85</v>
      </c>
      <c r="D30" s="30"/>
      <c r="E30" s="23">
        <v>5200</v>
      </c>
      <c r="G30" s="25">
        <v>107</v>
      </c>
      <c r="I30" s="25">
        <v>127</v>
      </c>
      <c r="J30" s="22">
        <v>6</v>
      </c>
      <c r="K30" s="26">
        <f>K12/J30</f>
        <v>5.283333333333333</v>
      </c>
      <c r="L30" s="25">
        <f>K30*I30</f>
        <v>670.9833333333333</v>
      </c>
    </row>
    <row r="31" spans="3:12" ht="20.25">
      <c r="C31" s="24">
        <v>0.95</v>
      </c>
      <c r="D31" s="30">
        <v>300</v>
      </c>
      <c r="E31" s="23">
        <v>5450</v>
      </c>
      <c r="G31" s="25">
        <v>112</v>
      </c>
      <c r="I31" s="25">
        <v>135</v>
      </c>
      <c r="J31" s="22">
        <v>7</v>
      </c>
      <c r="K31" s="26">
        <f>K12/J31</f>
        <v>4.5285714285714285</v>
      </c>
      <c r="L31" s="25">
        <f>K31*I31</f>
        <v>611.3571428571429</v>
      </c>
    </row>
    <row r="32" spans="2:12" ht="20.25">
      <c r="B32" s="29">
        <v>13000</v>
      </c>
      <c r="C32" s="24">
        <v>0.95</v>
      </c>
      <c r="D32" s="30">
        <v>200</v>
      </c>
      <c r="E32" s="23">
        <v>5450</v>
      </c>
      <c r="G32" s="25">
        <v>107</v>
      </c>
      <c r="I32" s="25">
        <v>133</v>
      </c>
      <c r="J32" s="22">
        <v>7</v>
      </c>
      <c r="K32" s="26">
        <f>K12/J32</f>
        <v>4.5285714285714285</v>
      </c>
      <c r="L32" s="25">
        <f>K32*I32</f>
        <v>602.3</v>
      </c>
    </row>
    <row r="33" spans="3:12" ht="20.25">
      <c r="C33" s="33" t="s">
        <v>26</v>
      </c>
      <c r="D33" s="36"/>
      <c r="E33" s="28" t="s">
        <v>34</v>
      </c>
      <c r="F33" s="23"/>
      <c r="G33" s="33" t="s">
        <v>26</v>
      </c>
      <c r="H33" s="23"/>
      <c r="I33" s="23"/>
      <c r="J33" s="33" t="s">
        <v>26</v>
      </c>
      <c r="L33" s="25"/>
    </row>
    <row r="34" spans="2:12" ht="20.25">
      <c r="B34" s="22" t="s">
        <v>51</v>
      </c>
      <c r="C34" s="23">
        <v>44</v>
      </c>
      <c r="D34" s="28" t="s">
        <v>55</v>
      </c>
      <c r="E34" s="22" t="s">
        <v>53</v>
      </c>
      <c r="G34" s="23">
        <v>96</v>
      </c>
      <c r="H34" s="27" t="s">
        <v>55</v>
      </c>
      <c r="I34" s="22" t="s">
        <v>56</v>
      </c>
      <c r="J34" s="22">
        <v>65</v>
      </c>
      <c r="K34" s="27" t="s">
        <v>55</v>
      </c>
      <c r="L34" s="25"/>
    </row>
    <row r="35" spans="2:11" ht="20.25">
      <c r="B35" s="22" t="s">
        <v>52</v>
      </c>
      <c r="C35" s="23">
        <v>39</v>
      </c>
      <c r="D35" s="28" t="s">
        <v>55</v>
      </c>
      <c r="E35" s="22" t="s">
        <v>54</v>
      </c>
      <c r="G35" s="23">
        <v>152</v>
      </c>
      <c r="H35" s="27" t="s">
        <v>55</v>
      </c>
      <c r="I35" s="22" t="s">
        <v>57</v>
      </c>
      <c r="J35" s="22">
        <v>70</v>
      </c>
      <c r="K35" s="27" t="s">
        <v>55</v>
      </c>
    </row>
    <row r="36" spans="8:10" ht="20.25">
      <c r="H36" s="27"/>
      <c r="J36" s="27"/>
    </row>
    <row r="37" spans="3:10" ht="20.25">
      <c r="C37" s="27"/>
      <c r="F37" s="27"/>
      <c r="H37" s="27"/>
      <c r="J37" s="27"/>
    </row>
    <row r="38" spans="3:10" ht="20.25">
      <c r="C38" s="27"/>
      <c r="E38" s="31"/>
      <c r="G38" s="30"/>
      <c r="I38" s="27"/>
      <c r="J38" s="19"/>
    </row>
    <row r="39" spans="3:10" ht="20.25">
      <c r="C39" s="27"/>
      <c r="G39" s="30"/>
      <c r="I39" s="27"/>
      <c r="J39" s="19"/>
    </row>
  </sheetData>
  <sheetProtection/>
  <printOptions/>
  <pageMargins left="0.7" right="0.7" top="0.75" bottom="0.75" header="0.3" footer="0.3"/>
  <pageSetup fitToHeight="1" fitToWidth="1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PageLayoutView="0" workbookViewId="0" topLeftCell="A10">
      <selection activeCell="N22" sqref="N22"/>
    </sheetView>
  </sheetViews>
  <sheetFormatPr defaultColWidth="9.140625" defaultRowHeight="12.75"/>
  <cols>
    <col min="1" max="1" width="1.28515625" style="22" customWidth="1"/>
    <col min="2" max="2" width="2.28125" style="22" customWidth="1"/>
    <col min="3" max="3" width="14.57421875" style="22" customWidth="1"/>
    <col min="4" max="4" width="12.57421875" style="22" customWidth="1"/>
    <col min="5" max="5" width="8.28125" style="22" customWidth="1"/>
    <col min="6" max="6" width="10.7109375" style="22" bestFit="1" customWidth="1"/>
    <col min="7" max="7" width="1.421875" style="22" customWidth="1"/>
    <col min="8" max="8" width="10.421875" style="22" customWidth="1"/>
    <col min="9" max="9" width="4.7109375" style="22" customWidth="1"/>
    <col min="10" max="10" width="9.57421875" style="22" customWidth="1"/>
    <col min="11" max="11" width="8.421875" style="22" bestFit="1" customWidth="1"/>
    <col min="12" max="12" width="1.28515625" style="22" customWidth="1"/>
    <col min="13" max="13" width="12.421875" style="22" customWidth="1"/>
    <col min="14" max="14" width="17.421875" style="22" customWidth="1"/>
    <col min="15" max="16384" width="9.140625" style="22" customWidth="1"/>
  </cols>
  <sheetData>
    <row r="1" spans="1:14" ht="11.25" customHeight="1" thickBot="1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5" ht="20.25">
      <c r="A2" s="107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  <c r="O2" s="208"/>
    </row>
    <row r="3" spans="1:15" ht="54" customHeight="1">
      <c r="A3" s="107"/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4"/>
      <c r="O3" s="209"/>
    </row>
    <row r="4" spans="1:15" ht="13.5" customHeight="1">
      <c r="A4" s="107"/>
      <c r="B4" s="112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  <c r="O4" s="209"/>
    </row>
    <row r="5" spans="1:15" ht="20.25">
      <c r="A5" s="107"/>
      <c r="B5" s="112"/>
      <c r="C5" s="113"/>
      <c r="D5" s="115" t="s">
        <v>121</v>
      </c>
      <c r="E5" s="115"/>
      <c r="F5" s="115"/>
      <c r="G5" s="115"/>
      <c r="H5" s="115"/>
      <c r="I5" s="113"/>
      <c r="J5" s="113" t="s">
        <v>44</v>
      </c>
      <c r="K5" s="113" t="s">
        <v>63</v>
      </c>
      <c r="L5" s="113"/>
      <c r="M5" s="113"/>
      <c r="N5" s="114"/>
      <c r="O5" s="209"/>
    </row>
    <row r="6" spans="1:15" ht="20.25">
      <c r="A6" s="107"/>
      <c r="B6" s="112"/>
      <c r="C6" s="113" t="s">
        <v>33</v>
      </c>
      <c r="D6" s="113">
        <v>1320</v>
      </c>
      <c r="E6" s="113"/>
      <c r="F6" s="113" t="s">
        <v>35</v>
      </c>
      <c r="G6" s="113"/>
      <c r="H6" s="113">
        <v>852</v>
      </c>
      <c r="I6" s="113"/>
      <c r="J6" s="113" t="s">
        <v>36</v>
      </c>
      <c r="K6" s="113"/>
      <c r="L6" s="113"/>
      <c r="M6" s="113">
        <f>D6-H6</f>
        <v>468</v>
      </c>
      <c r="N6" s="114" t="s">
        <v>32</v>
      </c>
      <c r="O6" s="209"/>
    </row>
    <row r="7" spans="1:15" ht="20.25">
      <c r="A7" s="107"/>
      <c r="B7" s="112"/>
      <c r="C7" s="113" t="s">
        <v>7</v>
      </c>
      <c r="D7" s="113">
        <v>210</v>
      </c>
      <c r="E7" s="113"/>
      <c r="F7" s="113" t="s">
        <v>46</v>
      </c>
      <c r="G7" s="113"/>
      <c r="H7" s="113">
        <v>134</v>
      </c>
      <c r="I7" s="113"/>
      <c r="J7" s="113" t="s">
        <v>37</v>
      </c>
      <c r="K7" s="113"/>
      <c r="L7" s="113"/>
      <c r="M7" s="113">
        <f>D7+H7</f>
        <v>344</v>
      </c>
      <c r="N7" s="114" t="s">
        <v>32</v>
      </c>
      <c r="O7" s="209"/>
    </row>
    <row r="8" spans="1:15" ht="20.25">
      <c r="A8" s="107"/>
      <c r="B8" s="112"/>
      <c r="C8" s="113" t="s">
        <v>48</v>
      </c>
      <c r="D8" s="113" t="s">
        <v>34</v>
      </c>
      <c r="E8" s="113"/>
      <c r="F8" s="113" t="s">
        <v>49</v>
      </c>
      <c r="G8" s="113"/>
      <c r="H8" s="113" t="s">
        <v>34</v>
      </c>
      <c r="I8" s="113"/>
      <c r="J8" s="113" t="s">
        <v>50</v>
      </c>
      <c r="K8" s="113"/>
      <c r="L8" s="113"/>
      <c r="M8" s="113">
        <v>0</v>
      </c>
      <c r="N8" s="114" t="s">
        <v>32</v>
      </c>
      <c r="O8" s="209"/>
    </row>
    <row r="9" spans="1:15" ht="20.25">
      <c r="A9" s="107"/>
      <c r="B9" s="112"/>
      <c r="C9" s="113" t="s">
        <v>38</v>
      </c>
      <c r="D9" s="113">
        <v>4</v>
      </c>
      <c r="E9" s="113" t="s">
        <v>117</v>
      </c>
      <c r="F9" s="113">
        <v>20</v>
      </c>
      <c r="G9" s="113"/>
      <c r="H9" s="113" t="s">
        <v>118</v>
      </c>
      <c r="I9" s="113"/>
      <c r="J9" s="113"/>
      <c r="K9" s="113"/>
      <c r="L9" s="113"/>
      <c r="M9" s="113">
        <v>120</v>
      </c>
      <c r="N9" s="114" t="s">
        <v>32</v>
      </c>
      <c r="O9" s="209"/>
    </row>
    <row r="10" spans="1:15" ht="18.75" customHeight="1">
      <c r="A10" s="107"/>
      <c r="B10" s="112"/>
      <c r="C10" s="113" t="s">
        <v>119</v>
      </c>
      <c r="D10" s="113" t="s">
        <v>120</v>
      </c>
      <c r="E10" s="113"/>
      <c r="F10" s="113"/>
      <c r="G10" s="113"/>
      <c r="H10" s="113" t="s">
        <v>34</v>
      </c>
      <c r="I10" s="113"/>
      <c r="J10" s="113" t="s">
        <v>34</v>
      </c>
      <c r="K10" s="113"/>
      <c r="L10" s="113"/>
      <c r="M10" s="113">
        <f>H6+M7+M9</f>
        <v>1316</v>
      </c>
      <c r="N10" s="114" t="s">
        <v>32</v>
      </c>
      <c r="O10" s="209"/>
    </row>
    <row r="11" spans="1:15" ht="9.75" customHeight="1">
      <c r="A11" s="107"/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4"/>
      <c r="O11" s="209"/>
    </row>
    <row r="12" spans="1:15" ht="19.5" customHeight="1">
      <c r="A12" s="107"/>
      <c r="B12" s="112"/>
      <c r="C12" s="113"/>
      <c r="D12" s="113" t="s">
        <v>123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4"/>
      <c r="O12" s="227">
        <v>0.7</v>
      </c>
    </row>
    <row r="13" spans="1:15" ht="20.25">
      <c r="A13" s="107"/>
      <c r="B13" s="112"/>
      <c r="C13" s="113"/>
      <c r="D13" s="64" t="s">
        <v>23</v>
      </c>
      <c r="E13" s="64"/>
      <c r="F13" s="113">
        <v>39</v>
      </c>
      <c r="G13" s="113"/>
      <c r="H13" s="113" t="s">
        <v>116</v>
      </c>
      <c r="I13" s="113" t="s">
        <v>34</v>
      </c>
      <c r="J13" s="187" t="s">
        <v>124</v>
      </c>
      <c r="K13" s="64"/>
      <c r="L13" s="64"/>
      <c r="M13" s="64"/>
      <c r="N13" s="66"/>
      <c r="O13" s="212">
        <v>0</v>
      </c>
    </row>
    <row r="14" spans="1:15" ht="20.25">
      <c r="A14" s="107"/>
      <c r="B14" s="112"/>
      <c r="C14" s="113"/>
      <c r="D14" s="113"/>
      <c r="E14" s="113" t="s">
        <v>65</v>
      </c>
      <c r="F14" s="113"/>
      <c r="G14" s="113"/>
      <c r="H14" s="113"/>
      <c r="I14" s="113"/>
      <c r="J14" s="113"/>
      <c r="K14" s="64" t="s">
        <v>29</v>
      </c>
      <c r="L14" s="64"/>
      <c r="M14" s="65" t="s">
        <v>30</v>
      </c>
      <c r="N14" s="117" t="s">
        <v>31</v>
      </c>
      <c r="O14" s="212" t="s">
        <v>126</v>
      </c>
    </row>
    <row r="15" spans="1:15" ht="21" thickBot="1">
      <c r="A15" s="107"/>
      <c r="B15" s="112"/>
      <c r="C15" s="113" t="s">
        <v>24</v>
      </c>
      <c r="D15" s="64" t="s">
        <v>43</v>
      </c>
      <c r="E15" s="65" t="s">
        <v>64</v>
      </c>
      <c r="F15" s="157" t="s">
        <v>25</v>
      </c>
      <c r="G15" s="65"/>
      <c r="H15" s="157" t="s">
        <v>26</v>
      </c>
      <c r="I15" s="65"/>
      <c r="J15" s="157" t="s">
        <v>122</v>
      </c>
      <c r="K15" s="65" t="s">
        <v>28</v>
      </c>
      <c r="L15" s="65"/>
      <c r="M15" s="157" t="s">
        <v>41</v>
      </c>
      <c r="N15" s="158" t="s">
        <v>70</v>
      </c>
      <c r="O15" s="212" t="s">
        <v>128</v>
      </c>
    </row>
    <row r="16" spans="1:15" ht="20.25" customHeight="1" thickBot="1">
      <c r="A16" s="107"/>
      <c r="B16" s="112"/>
      <c r="C16" s="159" t="s">
        <v>67</v>
      </c>
      <c r="D16" s="132">
        <v>0.7</v>
      </c>
      <c r="E16" s="179"/>
      <c r="F16" s="176">
        <v>4700</v>
      </c>
      <c r="G16" s="133"/>
      <c r="H16" s="172">
        <v>120</v>
      </c>
      <c r="I16" s="133"/>
      <c r="J16" s="172">
        <v>119</v>
      </c>
      <c r="K16" s="169">
        <v>4.7</v>
      </c>
      <c r="L16" s="133"/>
      <c r="M16" s="166">
        <f>F13/K16</f>
        <v>8.297872340425531</v>
      </c>
      <c r="N16" s="183">
        <f>M16*J16</f>
        <v>987.4468085106382</v>
      </c>
      <c r="O16" s="213" t="s">
        <v>127</v>
      </c>
    </row>
    <row r="17" spans="1:15" ht="9.75" customHeight="1" hidden="1" thickBot="1">
      <c r="A17" s="107"/>
      <c r="B17" s="112"/>
      <c r="C17" s="118"/>
      <c r="D17" s="160" t="s">
        <v>34</v>
      </c>
      <c r="E17" s="180" t="s">
        <v>34</v>
      </c>
      <c r="F17" s="177" t="s">
        <v>34</v>
      </c>
      <c r="G17" s="161"/>
      <c r="H17" s="173" t="s">
        <v>34</v>
      </c>
      <c r="I17" s="161"/>
      <c r="J17" s="173" t="s">
        <v>34</v>
      </c>
      <c r="K17" s="170" t="s">
        <v>34</v>
      </c>
      <c r="L17" s="161"/>
      <c r="M17" s="167" t="s">
        <v>34</v>
      </c>
      <c r="N17" s="184" t="s">
        <v>34</v>
      </c>
      <c r="O17" s="214"/>
    </row>
    <row r="18" spans="1:15" ht="21" thickBot="1">
      <c r="A18" s="107"/>
      <c r="B18" s="112"/>
      <c r="C18" s="118">
        <v>6000</v>
      </c>
      <c r="D18" s="160">
        <v>0.7</v>
      </c>
      <c r="E18" s="182"/>
      <c r="F18" s="164">
        <v>5000</v>
      </c>
      <c r="G18" s="161"/>
      <c r="H18" s="165">
        <v>116</v>
      </c>
      <c r="I18" s="161"/>
      <c r="J18" s="165">
        <v>130</v>
      </c>
      <c r="K18" s="170">
        <v>5.4</v>
      </c>
      <c r="L18" s="161"/>
      <c r="M18" s="167">
        <f>F13/K18</f>
        <v>7.222222222222221</v>
      </c>
      <c r="N18" s="185">
        <f aca="true" t="shared" si="0" ref="N18:N24">M18*J18</f>
        <v>938.8888888888888</v>
      </c>
      <c r="O18" s="215" t="s">
        <v>127</v>
      </c>
    </row>
    <row r="19" spans="1:15" ht="21" thickBot="1">
      <c r="A19" s="107"/>
      <c r="B19" s="112"/>
      <c r="C19" s="118"/>
      <c r="D19" s="162">
        <v>0.95</v>
      </c>
      <c r="E19" s="182">
        <v>1300</v>
      </c>
      <c r="F19" s="178">
        <v>5450</v>
      </c>
      <c r="G19" s="163"/>
      <c r="H19" s="175">
        <v>124</v>
      </c>
      <c r="I19" s="163"/>
      <c r="J19" s="175">
        <v>137</v>
      </c>
      <c r="K19" s="171">
        <v>7</v>
      </c>
      <c r="L19" s="163"/>
      <c r="M19" s="168">
        <v>5.5</v>
      </c>
      <c r="N19" s="185">
        <f t="shared" si="0"/>
        <v>753.5</v>
      </c>
      <c r="O19" s="214" t="s">
        <v>127</v>
      </c>
    </row>
    <row r="20" spans="1:15" ht="21" thickBot="1">
      <c r="A20" s="107"/>
      <c r="B20" s="112"/>
      <c r="C20" s="118">
        <v>9000</v>
      </c>
      <c r="D20" s="190">
        <v>0.7</v>
      </c>
      <c r="E20" s="181"/>
      <c r="F20" s="191">
        <v>5000</v>
      </c>
      <c r="G20" s="42"/>
      <c r="H20" s="174">
        <v>115</v>
      </c>
      <c r="I20" s="42"/>
      <c r="J20" s="174">
        <v>130</v>
      </c>
      <c r="K20" s="192">
        <v>5.4</v>
      </c>
      <c r="L20" s="42"/>
      <c r="M20" s="193">
        <f>F13/K20</f>
        <v>7.222222222222221</v>
      </c>
      <c r="N20" s="184">
        <f t="shared" si="0"/>
        <v>938.8888888888888</v>
      </c>
      <c r="O20" s="215" t="s">
        <v>127</v>
      </c>
    </row>
    <row r="21" spans="1:15" ht="21" thickBot="1">
      <c r="A21" s="107"/>
      <c r="B21" s="112"/>
      <c r="C21" s="118"/>
      <c r="D21" s="198">
        <v>0.95</v>
      </c>
      <c r="E21" s="194">
        <v>1200</v>
      </c>
      <c r="F21" s="195">
        <v>5450</v>
      </c>
      <c r="G21" s="161"/>
      <c r="H21" s="196">
        <v>121</v>
      </c>
      <c r="I21" s="161"/>
      <c r="J21" s="196">
        <v>141</v>
      </c>
      <c r="K21" s="203">
        <v>7</v>
      </c>
      <c r="L21" s="161"/>
      <c r="M21" s="197">
        <v>5.5</v>
      </c>
      <c r="N21" s="189">
        <f t="shared" si="0"/>
        <v>775.5</v>
      </c>
      <c r="O21" s="214" t="s">
        <v>127</v>
      </c>
    </row>
    <row r="22" spans="1:17" ht="21" thickBot="1">
      <c r="A22" s="107"/>
      <c r="B22" s="112"/>
      <c r="C22" s="118">
        <v>15000</v>
      </c>
      <c r="D22" s="198">
        <v>0.65</v>
      </c>
      <c r="E22" s="224"/>
      <c r="F22" s="195">
        <v>4700</v>
      </c>
      <c r="G22" s="161"/>
      <c r="H22" s="196">
        <v>95</v>
      </c>
      <c r="I22" s="161"/>
      <c r="J22" s="196">
        <v>123</v>
      </c>
      <c r="K22" s="203">
        <v>4.3</v>
      </c>
      <c r="L22" s="161"/>
      <c r="M22" s="197">
        <f>(F13-3)/K22</f>
        <v>8.372093023255815</v>
      </c>
      <c r="N22" s="225">
        <f t="shared" si="0"/>
        <v>1029.7674418604652</v>
      </c>
      <c r="O22" s="226">
        <v>947</v>
      </c>
      <c r="Q22" s="23"/>
    </row>
    <row r="23" spans="1:15" ht="21" thickBot="1">
      <c r="A23" s="107"/>
      <c r="B23" s="112"/>
      <c r="D23" s="132">
        <v>0.7</v>
      </c>
      <c r="E23" s="201"/>
      <c r="F23" s="199">
        <v>5000</v>
      </c>
      <c r="G23" s="133"/>
      <c r="H23" s="174">
        <v>101</v>
      </c>
      <c r="I23" s="133"/>
      <c r="J23" s="202">
        <v>130</v>
      </c>
      <c r="K23" s="200">
        <v>5.4</v>
      </c>
      <c r="L23" s="133"/>
      <c r="M23" s="193">
        <f>F13/K23</f>
        <v>7.222222222222221</v>
      </c>
      <c r="N23" s="186">
        <f t="shared" si="0"/>
        <v>938.8888888888888</v>
      </c>
      <c r="O23" s="199">
        <v>845</v>
      </c>
    </row>
    <row r="24" spans="1:15" ht="21" thickBot="1">
      <c r="A24" s="107"/>
      <c r="B24" s="112"/>
      <c r="C24" s="118"/>
      <c r="D24" s="160">
        <v>0.95</v>
      </c>
      <c r="E24" s="216">
        <v>1100</v>
      </c>
      <c r="F24" s="188">
        <v>5450</v>
      </c>
      <c r="G24" s="161"/>
      <c r="H24" s="196">
        <v>112</v>
      </c>
      <c r="I24" s="161"/>
      <c r="J24" s="196">
        <v>145</v>
      </c>
      <c r="K24" s="163">
        <v>7</v>
      </c>
      <c r="L24" s="161"/>
      <c r="M24" s="197">
        <v>5.5</v>
      </c>
      <c r="N24" s="189">
        <f t="shared" si="0"/>
        <v>797.5</v>
      </c>
      <c r="O24" s="228">
        <v>700</v>
      </c>
    </row>
    <row r="25" spans="1:15" ht="20.25">
      <c r="A25" s="107"/>
      <c r="B25" s="112"/>
      <c r="C25" s="118"/>
      <c r="D25" s="217"/>
      <c r="E25" s="218"/>
      <c r="F25" s="219"/>
      <c r="G25" s="108"/>
      <c r="H25" s="220"/>
      <c r="I25" s="108"/>
      <c r="J25" s="220"/>
      <c r="K25" s="108"/>
      <c r="L25" s="108"/>
      <c r="M25" s="221"/>
      <c r="N25" s="222"/>
      <c r="O25" s="223"/>
    </row>
    <row r="26" spans="1:15" ht="20.25">
      <c r="A26" s="107"/>
      <c r="B26" s="112"/>
      <c r="C26" s="113"/>
      <c r="D26" s="131" t="s">
        <v>26</v>
      </c>
      <c r="E26" s="119"/>
      <c r="F26" s="116" t="s">
        <v>34</v>
      </c>
      <c r="G26" s="116"/>
      <c r="H26" s="131" t="s">
        <v>26</v>
      </c>
      <c r="I26" s="116"/>
      <c r="J26" s="116"/>
      <c r="K26" s="116" t="s">
        <v>26</v>
      </c>
      <c r="L26" s="116"/>
      <c r="M26" s="113"/>
      <c r="N26" s="156" t="s">
        <v>115</v>
      </c>
      <c r="O26" s="209"/>
    </row>
    <row r="27" spans="1:15" ht="20.25">
      <c r="A27" s="107"/>
      <c r="B27" s="112"/>
      <c r="C27" s="113" t="s">
        <v>51</v>
      </c>
      <c r="D27" s="131">
        <v>44</v>
      </c>
      <c r="E27" s="67" t="s">
        <v>55</v>
      </c>
      <c r="F27" s="113" t="s">
        <v>53</v>
      </c>
      <c r="G27" s="113"/>
      <c r="H27" s="129">
        <v>96</v>
      </c>
      <c r="I27" s="64" t="s">
        <v>55</v>
      </c>
      <c r="J27" s="113" t="s">
        <v>56</v>
      </c>
      <c r="K27" s="113">
        <v>68</v>
      </c>
      <c r="L27" s="113"/>
      <c r="M27" s="113" t="s">
        <v>55</v>
      </c>
      <c r="N27" s="154" t="s">
        <v>113</v>
      </c>
      <c r="O27" s="209"/>
    </row>
    <row r="28" spans="1:15" ht="20.25">
      <c r="A28" s="107"/>
      <c r="B28" s="112"/>
      <c r="C28" s="113" t="s">
        <v>52</v>
      </c>
      <c r="D28" s="131">
        <v>39</v>
      </c>
      <c r="E28" s="67" t="s">
        <v>55</v>
      </c>
      <c r="F28" s="113" t="s">
        <v>54</v>
      </c>
      <c r="G28" s="113"/>
      <c r="H28" s="129">
        <v>157</v>
      </c>
      <c r="I28" s="64" t="s">
        <v>55</v>
      </c>
      <c r="J28" s="113" t="s">
        <v>57</v>
      </c>
      <c r="K28" s="113">
        <v>76</v>
      </c>
      <c r="L28" s="113"/>
      <c r="M28" s="113" t="s">
        <v>55</v>
      </c>
      <c r="N28" s="155" t="s">
        <v>114</v>
      </c>
      <c r="O28" s="209"/>
    </row>
    <row r="29" spans="1:15" ht="21" thickBot="1">
      <c r="A29" s="107"/>
      <c r="B29" s="121"/>
      <c r="C29" s="122" t="s">
        <v>68</v>
      </c>
      <c r="D29" s="122"/>
      <c r="E29" s="122"/>
      <c r="F29" s="122"/>
      <c r="G29" s="122"/>
      <c r="H29" s="130">
        <v>65</v>
      </c>
      <c r="I29" s="75" t="s">
        <v>55</v>
      </c>
      <c r="J29" s="122" t="s">
        <v>69</v>
      </c>
      <c r="K29" s="122"/>
      <c r="L29" s="122"/>
      <c r="M29" s="122"/>
      <c r="N29" s="123"/>
      <c r="O29" s="209"/>
    </row>
    <row r="30" spans="1:15" ht="9" customHeight="1" thickBot="1">
      <c r="A30" s="107"/>
      <c r="B30" s="146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7"/>
      <c r="O30" s="211"/>
    </row>
    <row r="31" spans="1:15" s="19" customFormat="1" ht="17.25" customHeight="1" thickBot="1">
      <c r="A31" s="68"/>
      <c r="B31" s="148"/>
      <c r="C31" s="86" t="s">
        <v>71</v>
      </c>
      <c r="D31" s="70"/>
      <c r="E31" s="70"/>
      <c r="F31" s="87"/>
      <c r="G31" s="70"/>
      <c r="H31" s="71"/>
      <c r="I31" s="88"/>
      <c r="J31" s="89"/>
      <c r="K31" s="90"/>
      <c r="L31" s="90"/>
      <c r="M31" s="43" t="s">
        <v>105</v>
      </c>
      <c r="N31" s="91"/>
      <c r="O31" s="207"/>
    </row>
    <row r="32" spans="1:15" s="19" customFormat="1" ht="13.5" customHeight="1" thickBot="1">
      <c r="A32" s="68"/>
      <c r="B32" s="148"/>
      <c r="C32" s="77" t="s">
        <v>95</v>
      </c>
      <c r="D32" s="80" t="s">
        <v>85</v>
      </c>
      <c r="E32" s="82" t="s">
        <v>72</v>
      </c>
      <c r="F32" s="82"/>
      <c r="G32" s="83"/>
      <c r="H32" s="82"/>
      <c r="I32" s="84"/>
      <c r="J32" s="206" t="s">
        <v>125</v>
      </c>
      <c r="K32" s="92"/>
      <c r="L32" s="92"/>
      <c r="M32" s="204" t="s">
        <v>73</v>
      </c>
      <c r="N32" s="205" t="s">
        <v>74</v>
      </c>
      <c r="O32" s="207"/>
    </row>
    <row r="33" spans="1:15" s="19" customFormat="1" ht="18" customHeight="1" thickBot="1">
      <c r="A33" s="68"/>
      <c r="B33" s="148"/>
      <c r="C33" s="78" t="s">
        <v>96</v>
      </c>
      <c r="D33" s="80" t="s">
        <v>86</v>
      </c>
      <c r="E33" s="69" t="s">
        <v>101</v>
      </c>
      <c r="F33" s="76" t="s">
        <v>91</v>
      </c>
      <c r="G33" s="69"/>
      <c r="H33" s="69"/>
      <c r="I33" s="72"/>
      <c r="J33" s="95" t="s">
        <v>107</v>
      </c>
      <c r="K33" s="95" t="s">
        <v>108</v>
      </c>
      <c r="L33" s="95"/>
      <c r="M33" s="96" t="s">
        <v>75</v>
      </c>
      <c r="N33" s="97" t="s">
        <v>76</v>
      </c>
      <c r="O33" s="207"/>
    </row>
    <row r="34" spans="1:15" s="19" customFormat="1" ht="14.25" customHeight="1" thickBot="1">
      <c r="A34" s="68"/>
      <c r="B34" s="148"/>
      <c r="C34" s="78" t="s">
        <v>98</v>
      </c>
      <c r="D34" s="80" t="s">
        <v>87</v>
      </c>
      <c r="E34" s="69" t="s">
        <v>102</v>
      </c>
      <c r="F34" s="76" t="s">
        <v>92</v>
      </c>
      <c r="G34" s="69"/>
      <c r="H34" s="69"/>
      <c r="I34" s="72"/>
      <c r="J34" s="98" t="s">
        <v>109</v>
      </c>
      <c r="K34" s="98" t="s">
        <v>108</v>
      </c>
      <c r="L34" s="98"/>
      <c r="M34" s="99" t="s">
        <v>77</v>
      </c>
      <c r="N34" s="97" t="s">
        <v>78</v>
      </c>
      <c r="O34" s="207"/>
    </row>
    <row r="35" spans="1:15" s="19" customFormat="1" ht="12.75" customHeight="1" thickBot="1">
      <c r="A35" s="68"/>
      <c r="B35" s="148"/>
      <c r="C35" s="78" t="s">
        <v>97</v>
      </c>
      <c r="D35" s="80" t="s">
        <v>88</v>
      </c>
      <c r="E35" s="69" t="s">
        <v>103</v>
      </c>
      <c r="F35" s="76" t="s">
        <v>93</v>
      </c>
      <c r="G35" s="69"/>
      <c r="H35" s="69"/>
      <c r="I35" s="72"/>
      <c r="J35" s="100" t="s">
        <v>107</v>
      </c>
      <c r="K35" s="100" t="s">
        <v>110</v>
      </c>
      <c r="L35" s="100"/>
      <c r="M35" s="101" t="s">
        <v>79</v>
      </c>
      <c r="N35" s="102" t="s">
        <v>80</v>
      </c>
      <c r="O35" s="207"/>
    </row>
    <row r="36" spans="1:15" s="19" customFormat="1" ht="15" customHeight="1" thickBot="1">
      <c r="A36" s="68"/>
      <c r="B36" s="148"/>
      <c r="C36" s="78" t="s">
        <v>99</v>
      </c>
      <c r="D36" s="80" t="s">
        <v>89</v>
      </c>
      <c r="E36" s="69" t="s">
        <v>104</v>
      </c>
      <c r="F36" s="76" t="s">
        <v>94</v>
      </c>
      <c r="G36" s="69"/>
      <c r="H36" s="69"/>
      <c r="I36" s="72"/>
      <c r="J36" s="103" t="s">
        <v>109</v>
      </c>
      <c r="K36" s="103" t="s">
        <v>110</v>
      </c>
      <c r="L36" s="103"/>
      <c r="M36" s="104" t="s">
        <v>81</v>
      </c>
      <c r="N36" s="102" t="s">
        <v>82</v>
      </c>
      <c r="O36" s="207"/>
    </row>
    <row r="37" spans="1:15" s="19" customFormat="1" ht="15.75" customHeight="1" thickBot="1">
      <c r="A37" s="68"/>
      <c r="B37" s="148"/>
      <c r="C37" s="79" t="s">
        <v>100</v>
      </c>
      <c r="D37" s="81" t="s">
        <v>84</v>
      </c>
      <c r="E37" s="73" t="s">
        <v>90</v>
      </c>
      <c r="F37" s="73"/>
      <c r="G37" s="73"/>
      <c r="H37" s="73"/>
      <c r="I37" s="74"/>
      <c r="J37" s="105" t="s">
        <v>109</v>
      </c>
      <c r="K37" s="105" t="s">
        <v>111</v>
      </c>
      <c r="L37" s="105"/>
      <c r="M37" s="85" t="s">
        <v>83</v>
      </c>
      <c r="N37" s="106" t="s">
        <v>112</v>
      </c>
      <c r="O37" s="207"/>
    </row>
    <row r="38" spans="1:15" s="48" customFormat="1" ht="21.75" thickBot="1">
      <c r="A38" s="108"/>
      <c r="B38" s="149"/>
      <c r="C38" s="150"/>
      <c r="D38" s="150"/>
      <c r="E38" s="150"/>
      <c r="F38" s="151"/>
      <c r="G38" s="151"/>
      <c r="H38" s="151"/>
      <c r="I38" s="151"/>
      <c r="J38" s="151"/>
      <c r="K38" s="152"/>
      <c r="L38" s="152"/>
      <c r="M38" s="152"/>
      <c r="N38" s="153"/>
      <c r="O38" s="210"/>
    </row>
    <row r="39" spans="1:14" s="48" customFormat="1" ht="21">
      <c r="A39" s="108"/>
      <c r="B39" s="108"/>
      <c r="C39" s="124"/>
      <c r="D39" s="124"/>
      <c r="E39" s="124"/>
      <c r="F39" s="108"/>
      <c r="G39" s="108"/>
      <c r="H39" s="108"/>
      <c r="I39" s="108"/>
      <c r="J39" s="108"/>
      <c r="K39" s="108"/>
      <c r="L39" s="108"/>
      <c r="M39" s="108"/>
      <c r="N39" s="108"/>
    </row>
    <row r="40" spans="2:14" ht="21">
      <c r="B40" s="108"/>
      <c r="C40" s="125"/>
      <c r="D40" s="125"/>
      <c r="E40" s="125"/>
      <c r="F40" s="108"/>
      <c r="G40" s="108"/>
      <c r="H40" s="108"/>
      <c r="I40" s="108"/>
      <c r="J40" s="108"/>
      <c r="K40" s="108"/>
      <c r="L40" s="108"/>
      <c r="M40" s="108"/>
      <c r="N40" s="108"/>
    </row>
    <row r="41" spans="3:5" ht="21">
      <c r="C41" s="126"/>
      <c r="D41" s="126"/>
      <c r="E41" s="126"/>
    </row>
    <row r="42" spans="3:5" ht="21">
      <c r="C42" s="127"/>
      <c r="D42" s="127"/>
      <c r="E42" s="127"/>
    </row>
    <row r="43" spans="3:5" ht="21">
      <c r="C43" s="127"/>
      <c r="D43" s="127"/>
      <c r="E43" s="127"/>
    </row>
    <row r="44" spans="3:5" ht="21">
      <c r="C44" s="128"/>
      <c r="D44" s="128"/>
      <c r="E44" s="128"/>
    </row>
    <row r="45" spans="3:5" ht="24" customHeight="1">
      <c r="C45" s="128"/>
      <c r="D45" s="230"/>
      <c r="E45" s="230"/>
    </row>
  </sheetData>
  <sheetProtection/>
  <mergeCells count="1">
    <mergeCell ref="D45:E45"/>
  </mergeCells>
  <printOptions/>
  <pageMargins left="0.25" right="0.25" top="0.75" bottom="0.75" header="0.3" footer="0.3"/>
  <pageSetup fitToHeight="1" fitToWidth="1" horizontalDpi="600" verticalDpi="600" orientation="portrait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2.28125" style="22" customWidth="1"/>
    <col min="2" max="2" width="13.421875" style="22" customWidth="1"/>
    <col min="3" max="3" width="9.7109375" style="22" customWidth="1"/>
    <col min="4" max="4" width="2.28125" style="22" customWidth="1"/>
    <col min="5" max="5" width="10.7109375" style="22" bestFit="1" customWidth="1"/>
    <col min="6" max="6" width="1.421875" style="22" customWidth="1"/>
    <col min="7" max="7" width="12.00390625" style="22" customWidth="1"/>
    <col min="8" max="8" width="5.7109375" style="22" customWidth="1"/>
    <col min="9" max="9" width="9.57421875" style="22" customWidth="1"/>
    <col min="10" max="10" width="7.7109375" style="22" customWidth="1"/>
    <col min="11" max="11" width="13.421875" style="22" customWidth="1"/>
    <col min="12" max="12" width="9.140625" style="22" customWidth="1"/>
    <col min="13" max="13" width="2.140625" style="22" bestFit="1" customWidth="1"/>
    <col min="14" max="16384" width="9.140625" style="22" customWidth="1"/>
  </cols>
  <sheetData>
    <row r="1" spans="1:13" ht="2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54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0.25">
      <c r="A3" s="38"/>
      <c r="B3" s="38"/>
      <c r="C3" s="58" t="s">
        <v>62</v>
      </c>
      <c r="D3" s="58"/>
      <c r="E3" s="58"/>
      <c r="F3" s="58"/>
      <c r="G3" s="58"/>
      <c r="H3" s="58"/>
      <c r="I3" s="58" t="s">
        <v>44</v>
      </c>
      <c r="J3" s="58" t="s">
        <v>63</v>
      </c>
      <c r="K3" s="58"/>
      <c r="L3" s="37"/>
      <c r="M3" s="38" t="s">
        <v>34</v>
      </c>
    </row>
    <row r="4" spans="1:13" ht="20.25">
      <c r="A4" s="38"/>
      <c r="B4" s="38" t="s">
        <v>33</v>
      </c>
      <c r="C4" s="38">
        <v>1320</v>
      </c>
      <c r="D4" s="38"/>
      <c r="E4" s="37" t="s">
        <v>35</v>
      </c>
      <c r="F4" s="38"/>
      <c r="G4" s="38">
        <v>750</v>
      </c>
      <c r="H4" s="38"/>
      <c r="I4" s="37" t="s">
        <v>36</v>
      </c>
      <c r="J4" s="37"/>
      <c r="K4" s="38">
        <f>C4-G4</f>
        <v>570</v>
      </c>
      <c r="L4" s="38" t="s">
        <v>32</v>
      </c>
      <c r="M4" s="38"/>
    </row>
    <row r="5" spans="1:13" ht="20.25">
      <c r="A5" s="38"/>
      <c r="B5" s="38" t="s">
        <v>7</v>
      </c>
      <c r="C5" s="38">
        <v>210</v>
      </c>
      <c r="D5" s="38"/>
      <c r="E5" s="37" t="s">
        <v>46</v>
      </c>
      <c r="F5" s="38"/>
      <c r="G5" s="38">
        <v>160</v>
      </c>
      <c r="H5" s="38"/>
      <c r="I5" s="37" t="s">
        <v>37</v>
      </c>
      <c r="J5" s="37"/>
      <c r="K5" s="38">
        <f>C5+G5</f>
        <v>370</v>
      </c>
      <c r="L5" s="38" t="s">
        <v>32</v>
      </c>
      <c r="M5" s="38"/>
    </row>
    <row r="6" spans="1:13" ht="20.25">
      <c r="A6" s="38"/>
      <c r="B6" s="38" t="s">
        <v>48</v>
      </c>
      <c r="C6" s="38">
        <v>20</v>
      </c>
      <c r="D6" s="38"/>
      <c r="E6" s="37" t="s">
        <v>49</v>
      </c>
      <c r="F6" s="38"/>
      <c r="G6" s="38">
        <v>10</v>
      </c>
      <c r="H6" s="38"/>
      <c r="I6" s="37" t="s">
        <v>50</v>
      </c>
      <c r="J6" s="37"/>
      <c r="K6" s="38">
        <f>C6+G6</f>
        <v>30</v>
      </c>
      <c r="L6" s="38" t="s">
        <v>32</v>
      </c>
      <c r="M6" s="38"/>
    </row>
    <row r="7" spans="1:13" ht="20.25">
      <c r="A7" s="38"/>
      <c r="B7" s="38" t="s">
        <v>38</v>
      </c>
      <c r="C7" s="38"/>
      <c r="D7" s="38"/>
      <c r="E7" s="37"/>
      <c r="F7" s="38"/>
      <c r="G7" s="38"/>
      <c r="H7" s="38"/>
      <c r="I7" s="37"/>
      <c r="J7" s="37"/>
      <c r="K7" s="38">
        <f>K4-(K5+K6)</f>
        <v>170</v>
      </c>
      <c r="L7" s="38" t="s">
        <v>32</v>
      </c>
      <c r="M7" s="38"/>
    </row>
    <row r="8" spans="1:13" ht="20.25">
      <c r="A8" s="38"/>
      <c r="B8" s="38" t="s">
        <v>38</v>
      </c>
      <c r="C8" s="38" t="s">
        <v>47</v>
      </c>
      <c r="D8" s="38"/>
      <c r="E8" s="38"/>
      <c r="F8" s="38"/>
      <c r="G8" s="38">
        <v>31.7</v>
      </c>
      <c r="H8" s="38"/>
      <c r="I8" s="38" t="s">
        <v>40</v>
      </c>
      <c r="J8" s="38"/>
      <c r="K8" s="38">
        <f>C10*G8</f>
        <v>190.2</v>
      </c>
      <c r="L8" s="38" t="s">
        <v>32</v>
      </c>
      <c r="M8" s="38"/>
    </row>
    <row r="9" spans="1:13" ht="8.2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s="21" customFormat="1" ht="18">
      <c r="A10" s="37"/>
      <c r="B10" s="37" t="s">
        <v>38</v>
      </c>
      <c r="C10" s="37">
        <v>6</v>
      </c>
      <c r="D10" s="37"/>
      <c r="E10" s="37" t="s">
        <v>32</v>
      </c>
      <c r="F10" s="37"/>
      <c r="G10" s="37" t="s">
        <v>39</v>
      </c>
      <c r="H10" s="37"/>
      <c r="I10" s="37"/>
      <c r="J10" s="37"/>
      <c r="K10" s="37">
        <f>K8/C10</f>
        <v>31.7</v>
      </c>
      <c r="L10" s="37" t="s">
        <v>40</v>
      </c>
      <c r="M10" s="37"/>
    </row>
    <row r="11" spans="1:13" ht="12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20.25">
      <c r="A12" s="38"/>
      <c r="B12" s="38"/>
      <c r="C12" s="38" t="s">
        <v>23</v>
      </c>
      <c r="D12" s="38"/>
      <c r="E12" s="38"/>
      <c r="F12" s="38"/>
      <c r="G12" s="38"/>
      <c r="H12" s="38"/>
      <c r="I12" s="59" t="s">
        <v>60</v>
      </c>
      <c r="J12" s="60"/>
      <c r="K12" s="60"/>
      <c r="L12" s="60"/>
      <c r="M12" s="38"/>
    </row>
    <row r="13" spans="1:13" ht="21" thickBot="1">
      <c r="A13" s="38"/>
      <c r="B13" s="38"/>
      <c r="C13" s="38"/>
      <c r="D13" s="38"/>
      <c r="E13" s="38"/>
      <c r="F13" s="38"/>
      <c r="G13" s="38"/>
      <c r="H13" s="38"/>
      <c r="I13" s="38"/>
      <c r="J13" s="58" t="s">
        <v>29</v>
      </c>
      <c r="K13" s="60" t="s">
        <v>30</v>
      </c>
      <c r="L13" s="37" t="s">
        <v>31</v>
      </c>
      <c r="M13" s="38"/>
    </row>
    <row r="14" spans="1:13" ht="20.25">
      <c r="A14" s="38"/>
      <c r="B14" s="61" t="s">
        <v>24</v>
      </c>
      <c r="C14" s="39" t="s">
        <v>43</v>
      </c>
      <c r="D14" s="40"/>
      <c r="E14" s="41" t="s">
        <v>25</v>
      </c>
      <c r="F14" s="42"/>
      <c r="G14" s="41" t="s">
        <v>26</v>
      </c>
      <c r="H14" s="42"/>
      <c r="I14" s="41" t="s">
        <v>27</v>
      </c>
      <c r="J14" s="43" t="s">
        <v>28</v>
      </c>
      <c r="K14" s="42" t="s">
        <v>41</v>
      </c>
      <c r="L14" s="44" t="s">
        <v>70</v>
      </c>
      <c r="M14" s="38"/>
    </row>
    <row r="15" spans="1:13" ht="20.25">
      <c r="A15" s="38"/>
      <c r="B15" s="62">
        <v>0</v>
      </c>
      <c r="C15" s="45">
        <v>0.73</v>
      </c>
      <c r="D15" s="46"/>
      <c r="E15" s="47">
        <v>5000</v>
      </c>
      <c r="F15" s="48"/>
      <c r="G15" s="49">
        <v>105</v>
      </c>
      <c r="H15" s="48"/>
      <c r="I15" s="49">
        <v>105</v>
      </c>
      <c r="J15" s="48">
        <v>5</v>
      </c>
      <c r="K15" s="50">
        <f>K10/J15</f>
        <v>6.34</v>
      </c>
      <c r="L15" s="51">
        <f>K15*I15</f>
        <v>665.6999999999999</v>
      </c>
      <c r="M15" s="38"/>
    </row>
    <row r="16" spans="1:13" ht="20.25">
      <c r="A16" s="38"/>
      <c r="B16" s="62"/>
      <c r="C16" s="45">
        <v>0.85</v>
      </c>
      <c r="D16" s="46"/>
      <c r="E16" s="47">
        <v>5200</v>
      </c>
      <c r="F16" s="48"/>
      <c r="G16" s="49">
        <v>110</v>
      </c>
      <c r="H16" s="48"/>
      <c r="I16" s="49">
        <v>110</v>
      </c>
      <c r="J16" s="48">
        <v>5.5</v>
      </c>
      <c r="K16" s="50">
        <f>K10/J16</f>
        <v>5.763636363636364</v>
      </c>
      <c r="L16" s="51">
        <f>K16*I16</f>
        <v>634</v>
      </c>
      <c r="M16" s="38"/>
    </row>
    <row r="17" spans="1:13" ht="20.25">
      <c r="A17" s="38"/>
      <c r="B17" s="62"/>
      <c r="C17" s="45">
        <v>0.95</v>
      </c>
      <c r="D17" s="46"/>
      <c r="E17" s="47">
        <v>5450</v>
      </c>
      <c r="F17" s="48"/>
      <c r="G17" s="49">
        <v>116</v>
      </c>
      <c r="H17" s="48"/>
      <c r="I17" s="49">
        <v>116</v>
      </c>
      <c r="J17" s="48">
        <v>6</v>
      </c>
      <c r="K17" s="50">
        <f>K10/J17</f>
        <v>5.283333333333333</v>
      </c>
      <c r="L17" s="51">
        <f>K17*G17</f>
        <v>612.8666666666667</v>
      </c>
      <c r="M17" s="38"/>
    </row>
    <row r="18" spans="1:13" ht="20.25">
      <c r="A18" s="38"/>
      <c r="B18" s="62">
        <v>3000</v>
      </c>
      <c r="C18" s="45">
        <v>0.73</v>
      </c>
      <c r="D18" s="48"/>
      <c r="E18" s="47">
        <v>5000</v>
      </c>
      <c r="F18" s="48"/>
      <c r="G18" s="49">
        <v>102</v>
      </c>
      <c r="H18" s="48"/>
      <c r="I18" s="49">
        <v>108</v>
      </c>
      <c r="J18" s="48">
        <v>5</v>
      </c>
      <c r="K18" s="50">
        <f>K10/J18</f>
        <v>6.34</v>
      </c>
      <c r="L18" s="51">
        <f>K18*G18</f>
        <v>646.68</v>
      </c>
      <c r="M18" s="38"/>
    </row>
    <row r="19" spans="1:13" ht="20.25">
      <c r="A19" s="38"/>
      <c r="B19" s="62"/>
      <c r="C19" s="45">
        <v>0.85</v>
      </c>
      <c r="D19" s="48"/>
      <c r="E19" s="47">
        <v>5200</v>
      </c>
      <c r="F19" s="48"/>
      <c r="G19" s="49">
        <v>108</v>
      </c>
      <c r="H19" s="48"/>
      <c r="I19" s="49">
        <v>113</v>
      </c>
      <c r="J19" s="48">
        <v>5.5</v>
      </c>
      <c r="K19" s="50">
        <f>K10/J19</f>
        <v>5.763636363636364</v>
      </c>
      <c r="L19" s="51">
        <f aca="true" t="shared" si="0" ref="L19:L25">K19*I19</f>
        <v>651.290909090909</v>
      </c>
      <c r="M19" s="38"/>
    </row>
    <row r="20" spans="1:13" ht="20.25">
      <c r="A20" s="38"/>
      <c r="B20" s="62"/>
      <c r="C20" s="45">
        <v>0.95</v>
      </c>
      <c r="D20" s="48"/>
      <c r="E20" s="47">
        <v>5450</v>
      </c>
      <c r="F20" s="48"/>
      <c r="G20" s="49">
        <v>112</v>
      </c>
      <c r="H20" s="48"/>
      <c r="I20" s="49">
        <v>118</v>
      </c>
      <c r="J20" s="48">
        <v>6</v>
      </c>
      <c r="K20" s="50">
        <f>K10/J20</f>
        <v>5.283333333333333</v>
      </c>
      <c r="L20" s="51">
        <f t="shared" si="0"/>
        <v>623.4333333333333</v>
      </c>
      <c r="M20" s="38"/>
    </row>
    <row r="21" spans="1:13" ht="20.25">
      <c r="A21" s="38"/>
      <c r="B21" s="62">
        <v>6000</v>
      </c>
      <c r="C21" s="45">
        <v>0.73</v>
      </c>
      <c r="D21" s="48"/>
      <c r="E21" s="47">
        <v>5000</v>
      </c>
      <c r="F21" s="48"/>
      <c r="G21" s="49">
        <v>98</v>
      </c>
      <c r="H21" s="48"/>
      <c r="I21" s="49">
        <v>108</v>
      </c>
      <c r="J21" s="48">
        <v>5</v>
      </c>
      <c r="K21" s="50">
        <f>K10/J21</f>
        <v>6.34</v>
      </c>
      <c r="L21" s="51">
        <f t="shared" si="0"/>
        <v>684.72</v>
      </c>
      <c r="M21" s="38"/>
    </row>
    <row r="22" spans="1:13" ht="20.25">
      <c r="A22" s="38"/>
      <c r="B22" s="62"/>
      <c r="C22" s="45">
        <v>0.85</v>
      </c>
      <c r="D22" s="48"/>
      <c r="E22" s="47">
        <v>5200</v>
      </c>
      <c r="F22" s="48"/>
      <c r="G22" s="49">
        <v>104</v>
      </c>
      <c r="H22" s="48"/>
      <c r="I22" s="49">
        <v>114</v>
      </c>
      <c r="J22" s="48">
        <v>5.5</v>
      </c>
      <c r="K22" s="50">
        <f>K10/J22</f>
        <v>5.763636363636364</v>
      </c>
      <c r="L22" s="51">
        <f t="shared" si="0"/>
        <v>657.0545454545454</v>
      </c>
      <c r="M22" s="38"/>
    </row>
    <row r="23" spans="1:13" ht="20.25">
      <c r="A23" s="38"/>
      <c r="B23" s="62"/>
      <c r="C23" s="45">
        <v>0.95</v>
      </c>
      <c r="D23" s="48"/>
      <c r="E23" s="47">
        <v>5450</v>
      </c>
      <c r="F23" s="48"/>
      <c r="G23" s="49">
        <v>107</v>
      </c>
      <c r="H23" s="48"/>
      <c r="I23" s="49">
        <v>117</v>
      </c>
      <c r="J23" s="48">
        <v>6</v>
      </c>
      <c r="K23" s="50">
        <f>K10/J23</f>
        <v>5.283333333333333</v>
      </c>
      <c r="L23" s="51">
        <f t="shared" si="0"/>
        <v>618.15</v>
      </c>
      <c r="M23" s="38"/>
    </row>
    <row r="24" spans="1:13" ht="20.25">
      <c r="A24" s="38"/>
      <c r="B24" s="62">
        <v>9000</v>
      </c>
      <c r="C24" s="45">
        <v>0.73</v>
      </c>
      <c r="D24" s="48"/>
      <c r="E24" s="47">
        <v>5000</v>
      </c>
      <c r="F24" s="48"/>
      <c r="G24" s="49">
        <v>95</v>
      </c>
      <c r="H24" s="48"/>
      <c r="I24" s="49">
        <v>114</v>
      </c>
      <c r="J24" s="48">
        <v>5</v>
      </c>
      <c r="K24" s="50">
        <f>K10/J24</f>
        <v>6.34</v>
      </c>
      <c r="L24" s="51">
        <f t="shared" si="0"/>
        <v>722.76</v>
      </c>
      <c r="M24" s="38"/>
    </row>
    <row r="25" spans="1:13" ht="21" thickBot="1">
      <c r="A25" s="38"/>
      <c r="B25" s="63"/>
      <c r="C25" s="52">
        <v>0.85</v>
      </c>
      <c r="D25" s="53"/>
      <c r="E25" s="54">
        <v>5200</v>
      </c>
      <c r="F25" s="53"/>
      <c r="G25" s="55">
        <v>100</v>
      </c>
      <c r="H25" s="53"/>
      <c r="I25" s="55">
        <v>112</v>
      </c>
      <c r="J25" s="53">
        <v>5.5</v>
      </c>
      <c r="K25" s="56">
        <f>K10/J25</f>
        <v>5.763636363636364</v>
      </c>
      <c r="L25" s="57">
        <f t="shared" si="0"/>
        <v>645.5272727272727</v>
      </c>
      <c r="M25" s="38"/>
    </row>
    <row r="26" spans="1:13" ht="20.25">
      <c r="A26" s="38"/>
      <c r="B26" s="109"/>
      <c r="C26" s="134" t="s">
        <v>26</v>
      </c>
      <c r="D26" s="135"/>
      <c r="E26" s="136" t="s">
        <v>34</v>
      </c>
      <c r="F26" s="137"/>
      <c r="G26" s="138" t="s">
        <v>26</v>
      </c>
      <c r="H26" s="137"/>
      <c r="I26" s="137"/>
      <c r="J26" s="134" t="s">
        <v>26</v>
      </c>
      <c r="K26" s="110"/>
      <c r="L26" s="139"/>
      <c r="M26" s="38"/>
    </row>
    <row r="27" spans="1:13" ht="20.25">
      <c r="A27" s="38"/>
      <c r="B27" s="112" t="s">
        <v>51</v>
      </c>
      <c r="C27" s="116">
        <v>39</v>
      </c>
      <c r="D27" s="140" t="s">
        <v>34</v>
      </c>
      <c r="E27" s="113" t="s">
        <v>53</v>
      </c>
      <c r="F27" s="113"/>
      <c r="G27" s="116">
        <v>93</v>
      </c>
      <c r="H27" s="141" t="s">
        <v>34</v>
      </c>
      <c r="I27" s="113" t="s">
        <v>56</v>
      </c>
      <c r="J27" s="116">
        <v>63</v>
      </c>
      <c r="K27" s="141" t="s">
        <v>34</v>
      </c>
      <c r="L27" s="120"/>
      <c r="M27" s="38"/>
    </row>
    <row r="28" spans="1:13" ht="20.25">
      <c r="A28" s="38"/>
      <c r="B28" s="112" t="s">
        <v>52</v>
      </c>
      <c r="C28" s="116">
        <v>32</v>
      </c>
      <c r="D28" s="140" t="s">
        <v>34</v>
      </c>
      <c r="E28" s="113" t="s">
        <v>54</v>
      </c>
      <c r="F28" s="113"/>
      <c r="G28" s="116">
        <v>147</v>
      </c>
      <c r="H28" s="141" t="s">
        <v>34</v>
      </c>
      <c r="I28" s="113" t="s">
        <v>57</v>
      </c>
      <c r="J28" s="116">
        <v>68</v>
      </c>
      <c r="K28" s="141" t="s">
        <v>34</v>
      </c>
      <c r="L28" s="114"/>
      <c r="M28" s="38"/>
    </row>
    <row r="29" spans="1:13" ht="20.25">
      <c r="A29" s="143"/>
      <c r="B29" s="112" t="s">
        <v>68</v>
      </c>
      <c r="C29" s="113"/>
      <c r="D29" s="113"/>
      <c r="E29" s="113"/>
      <c r="F29" s="113"/>
      <c r="G29" s="113">
        <v>67</v>
      </c>
      <c r="H29" s="141" t="s">
        <v>55</v>
      </c>
      <c r="I29" s="113" t="s">
        <v>69</v>
      </c>
      <c r="J29" s="141"/>
      <c r="K29" s="113"/>
      <c r="L29" s="114"/>
      <c r="M29" s="143"/>
    </row>
    <row r="30" spans="1:13" ht="8.25" customHeight="1" thickBot="1">
      <c r="A30" s="143"/>
      <c r="B30" s="121"/>
      <c r="C30" s="122"/>
      <c r="D30" s="122"/>
      <c r="E30" s="122"/>
      <c r="F30" s="122"/>
      <c r="G30" s="122"/>
      <c r="H30" s="142"/>
      <c r="I30" s="122"/>
      <c r="J30" s="142"/>
      <c r="K30" s="122"/>
      <c r="L30" s="123"/>
      <c r="M30" s="143"/>
    </row>
    <row r="31" spans="1:13" s="19" customFormat="1" ht="17.25" customHeight="1" thickBot="1">
      <c r="A31" s="144"/>
      <c r="B31" s="86" t="s">
        <v>71</v>
      </c>
      <c r="C31" s="70"/>
      <c r="D31" s="70"/>
      <c r="E31" s="87"/>
      <c r="F31" s="70"/>
      <c r="G31" s="71"/>
      <c r="H31" s="88"/>
      <c r="I31" s="89"/>
      <c r="J31" s="90"/>
      <c r="K31" s="43" t="s">
        <v>105</v>
      </c>
      <c r="L31" s="91"/>
      <c r="M31" s="144"/>
    </row>
    <row r="32" spans="1:13" s="19" customFormat="1" ht="13.5" customHeight="1" thickBot="1">
      <c r="A32" s="144"/>
      <c r="B32" s="77" t="s">
        <v>95</v>
      </c>
      <c r="C32" s="80" t="s">
        <v>85</v>
      </c>
      <c r="D32" s="82" t="s">
        <v>72</v>
      </c>
      <c r="E32" s="82"/>
      <c r="F32" s="83"/>
      <c r="G32" s="82"/>
      <c r="H32" s="84"/>
      <c r="I32" s="92" t="s">
        <v>106</v>
      </c>
      <c r="J32" s="92"/>
      <c r="K32" s="93" t="s">
        <v>73</v>
      </c>
      <c r="L32" s="94" t="s">
        <v>74</v>
      </c>
      <c r="M32" s="144"/>
    </row>
    <row r="33" spans="1:13" s="19" customFormat="1" ht="18" customHeight="1" thickBot="1">
      <c r="A33" s="144"/>
      <c r="B33" s="78" t="s">
        <v>96</v>
      </c>
      <c r="C33" s="80" t="s">
        <v>86</v>
      </c>
      <c r="D33" s="69" t="s">
        <v>101</v>
      </c>
      <c r="E33" s="76" t="s">
        <v>91</v>
      </c>
      <c r="F33" s="69"/>
      <c r="G33" s="69"/>
      <c r="H33" s="72"/>
      <c r="I33" s="95" t="s">
        <v>107</v>
      </c>
      <c r="J33" s="95" t="s">
        <v>108</v>
      </c>
      <c r="K33" s="96" t="s">
        <v>75</v>
      </c>
      <c r="L33" s="97" t="s">
        <v>76</v>
      </c>
      <c r="M33" s="144"/>
    </row>
    <row r="34" spans="1:13" s="19" customFormat="1" ht="14.25" customHeight="1" thickBot="1">
      <c r="A34" s="144"/>
      <c r="B34" s="78" t="s">
        <v>98</v>
      </c>
      <c r="C34" s="80" t="s">
        <v>87</v>
      </c>
      <c r="D34" s="69" t="s">
        <v>102</v>
      </c>
      <c r="E34" s="76" t="s">
        <v>92</v>
      </c>
      <c r="F34" s="69"/>
      <c r="G34" s="69"/>
      <c r="H34" s="72"/>
      <c r="I34" s="98" t="s">
        <v>109</v>
      </c>
      <c r="J34" s="98" t="s">
        <v>108</v>
      </c>
      <c r="K34" s="99" t="s">
        <v>77</v>
      </c>
      <c r="L34" s="97" t="s">
        <v>78</v>
      </c>
      <c r="M34" s="144"/>
    </row>
    <row r="35" spans="1:13" s="19" customFormat="1" ht="12.75" customHeight="1" thickBot="1">
      <c r="A35" s="144"/>
      <c r="B35" s="78" t="s">
        <v>97</v>
      </c>
      <c r="C35" s="80" t="s">
        <v>88</v>
      </c>
      <c r="D35" s="69" t="s">
        <v>103</v>
      </c>
      <c r="E35" s="76" t="s">
        <v>93</v>
      </c>
      <c r="F35" s="69"/>
      <c r="G35" s="69"/>
      <c r="H35" s="72"/>
      <c r="I35" s="100" t="s">
        <v>107</v>
      </c>
      <c r="J35" s="100" t="s">
        <v>110</v>
      </c>
      <c r="K35" s="101" t="s">
        <v>79</v>
      </c>
      <c r="L35" s="102" t="s">
        <v>80</v>
      </c>
      <c r="M35" s="144"/>
    </row>
    <row r="36" spans="1:13" s="19" customFormat="1" ht="15" customHeight="1" thickBot="1">
      <c r="A36" s="144"/>
      <c r="B36" s="78" t="s">
        <v>99</v>
      </c>
      <c r="C36" s="80" t="s">
        <v>89</v>
      </c>
      <c r="D36" s="69" t="s">
        <v>104</v>
      </c>
      <c r="E36" s="76" t="s">
        <v>94</v>
      </c>
      <c r="F36" s="69"/>
      <c r="G36" s="69"/>
      <c r="H36" s="72"/>
      <c r="I36" s="103" t="s">
        <v>109</v>
      </c>
      <c r="J36" s="103" t="s">
        <v>110</v>
      </c>
      <c r="K36" s="104" t="s">
        <v>81</v>
      </c>
      <c r="L36" s="102" t="s">
        <v>82</v>
      </c>
      <c r="M36" s="144"/>
    </row>
    <row r="37" spans="1:13" s="19" customFormat="1" ht="26.25" customHeight="1" thickBot="1">
      <c r="A37" s="144"/>
      <c r="B37" s="79" t="s">
        <v>100</v>
      </c>
      <c r="C37" s="81" t="s">
        <v>84</v>
      </c>
      <c r="D37" s="73" t="s">
        <v>90</v>
      </c>
      <c r="E37" s="73"/>
      <c r="F37" s="73"/>
      <c r="G37" s="73"/>
      <c r="H37" s="74"/>
      <c r="I37" s="105" t="s">
        <v>109</v>
      </c>
      <c r="J37" s="105" t="s">
        <v>111</v>
      </c>
      <c r="K37" s="85" t="s">
        <v>83</v>
      </c>
      <c r="L37" s="106" t="s">
        <v>112</v>
      </c>
      <c r="M37" s="144"/>
    </row>
    <row r="38" spans="1:13" ht="20.2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</row>
  </sheetData>
  <sheetProtection/>
  <printOptions gridLines="1"/>
  <pageMargins left="0.75" right="0.5" top="0.75" bottom="0.5" header="0.05" footer="0"/>
  <pageSetup fitToHeight="1" fitToWidth="1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Mancuso.</dc:creator>
  <cp:keywords/>
  <dc:description/>
  <cp:lastModifiedBy>Owner</cp:lastModifiedBy>
  <cp:lastPrinted>2020-04-02T17:47:59Z</cp:lastPrinted>
  <dcterms:created xsi:type="dcterms:W3CDTF">2016-03-11T17:09:14Z</dcterms:created>
  <dcterms:modified xsi:type="dcterms:W3CDTF">2020-07-05T16:10:01Z</dcterms:modified>
  <cp:category/>
  <cp:version/>
  <cp:contentType/>
  <cp:contentStatus/>
</cp:coreProperties>
</file>